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<sst xmlns="http://schemas.openxmlformats.org/spreadsheetml/2006/main" count="1047" uniqueCount="6">
  <si>
    <t>2023年灵璧县公开招聘农村中小学幼儿园教师笔试成绩公示</t>
  </si>
  <si>
    <t>职位代码</t>
  </si>
  <si>
    <t>准考证号</t>
  </si>
  <si>
    <t>笔试成绩</t>
  </si>
  <si>
    <t>备注</t>
  </si>
  <si>
    <t>缺考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</si>
</sst>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54"/>
  <sheetViews>
    <sheetView tabSelected="1" topLeftCell="A189" workbookViewId="0">
      <selection activeCell="G7" sqref="G7"/>
    </sheetView>
  </sheetViews>
  <sheetFormatPr defaultColWidth="9" defaultRowHeight="14.4" outlineLevelCol="3"/>
  <cols>
    <col min="1" max="1" width="12" style="1" customWidth="1"/>
    <col min="2" max="2" width="16.8796296296296" style="1" customWidth="1"/>
    <col min="3" max="3" width="14.25" style="1" customWidth="1"/>
    <col min="4" max="4" width="13.75" style="1" customWidth="1"/>
    <col min="5" max="16374" width="9" style="1"/>
  </cols>
  <sheetData>
    <row r="1" ht="30" customHeight="1" spans="1:4">
      <c r="A1" s="3" t="s">
        <v>0</v>
      </c>
      <c r="B1" s="3"/>
      <c r="C1" s="3"/>
      <c r="D1" s="3"/>
    </row>
    <row r="2" s="1" customFormat="1" spans="1:4">
      <c r="A2" s="4" t="s">
        <v>1</v>
      </c>
      <c r="B2" s="4" t="s">
        <v>2</v>
      </c>
      <c r="C2" s="4" t="s">
        <v>3</v>
      </c>
      <c r="D2" s="4" t="s">
        <v>4</v>
      </c>
    </row>
    <row r="3" s="1" customFormat="1" spans="1:4">
      <c r="A3" s="4" t="str">
        <f t="shared" ref="A3:A66" si="0">"20230301"</f>
        <v>20230301</v>
      </c>
      <c r="B3" s="4" t="str">
        <f>"2381200404"</f>
        <v>2381200404</v>
      </c>
      <c r="C3" s="4">
        <v>81.9</v>
      </c>
      <c r="D3" s="4"/>
    </row>
    <row r="4" s="1" customFormat="1" spans="1:4">
      <c r="A4" s="4" t="str">
        <f t="shared" si="0"/>
        <v>20230301</v>
      </c>
      <c r="B4" s="4" t="str">
        <f>"2381201406"</f>
        <v>2381201406</v>
      </c>
      <c r="C4" s="4">
        <v>81.7</v>
      </c>
      <c r="D4" s="4"/>
    </row>
    <row r="5" s="1" customFormat="1" spans="1:4">
      <c r="A5" s="4" t="str">
        <f t="shared" si="0"/>
        <v>20230301</v>
      </c>
      <c r="B5" s="4" t="str">
        <f>"2381200901"</f>
        <v>2381200901</v>
      </c>
      <c r="C5" s="4">
        <v>78.3</v>
      </c>
      <c r="D5" s="4"/>
    </row>
    <row r="6" s="1" customFormat="1" spans="1:4">
      <c r="A6" s="4" t="str">
        <f t="shared" si="0"/>
        <v>20230301</v>
      </c>
      <c r="B6" s="4" t="str">
        <f>"2381201614"</f>
        <v>2381201614</v>
      </c>
      <c r="C6" s="4">
        <v>77.6</v>
      </c>
      <c r="D6" s="4"/>
    </row>
    <row r="7" s="1" customFormat="1" spans="1:4">
      <c r="A7" s="4" t="str">
        <f t="shared" si="0"/>
        <v>20230301</v>
      </c>
      <c r="B7" s="4" t="str">
        <f>"2381200116"</f>
        <v>2381200116</v>
      </c>
      <c r="C7" s="4">
        <v>75.9</v>
      </c>
      <c r="D7" s="4"/>
    </row>
    <row r="8" s="1" customFormat="1" spans="1:4">
      <c r="A8" s="4" t="str">
        <f t="shared" si="0"/>
        <v>20230301</v>
      </c>
      <c r="B8" s="4" t="str">
        <f>"2381201007"</f>
        <v>2381201007</v>
      </c>
      <c r="C8" s="4">
        <v>74.7</v>
      </c>
      <c r="D8" s="4"/>
    </row>
    <row r="9" s="1" customFormat="1" spans="1:4">
      <c r="A9" s="4" t="str">
        <f t="shared" si="0"/>
        <v>20230301</v>
      </c>
      <c r="B9" s="4" t="str">
        <f>"2381201407"</f>
        <v>2381201407</v>
      </c>
      <c r="C9" s="4">
        <v>74.7</v>
      </c>
      <c r="D9" s="4"/>
    </row>
    <row r="10" s="1" customFormat="1" spans="1:4">
      <c r="A10" s="4" t="str">
        <f t="shared" si="0"/>
        <v>20230301</v>
      </c>
      <c r="B10" s="4" t="str">
        <f>"2381201519"</f>
        <v>2381201519</v>
      </c>
      <c r="C10" s="4">
        <v>74.5</v>
      </c>
      <c r="D10" s="4"/>
    </row>
    <row r="11" s="1" customFormat="1" spans="1:4">
      <c r="A11" s="4" t="str">
        <f t="shared" si="0"/>
        <v>20230301</v>
      </c>
      <c r="B11" s="4" t="str">
        <f>"2381201209"</f>
        <v>2381201209</v>
      </c>
      <c r="C11" s="4">
        <v>74.2</v>
      </c>
      <c r="D11" s="4"/>
    </row>
    <row r="12" s="1" customFormat="1" spans="1:4">
      <c r="A12" s="4" t="str">
        <f t="shared" si="0"/>
        <v>20230301</v>
      </c>
      <c r="B12" s="4" t="str">
        <f>"2381200504"</f>
        <v>2381200504</v>
      </c>
      <c r="C12" s="4">
        <v>73.8</v>
      </c>
      <c r="D12" s="4"/>
    </row>
    <row r="13" s="1" customFormat="1" spans="1:4">
      <c r="A13" s="4" t="str">
        <f t="shared" si="0"/>
        <v>20230301</v>
      </c>
      <c r="B13" s="4" t="str">
        <f>"2381200828"</f>
        <v>2381200828</v>
      </c>
      <c r="C13" s="4">
        <v>73.5</v>
      </c>
      <c r="D13" s="4"/>
    </row>
    <row r="14" s="1" customFormat="1" spans="1:4">
      <c r="A14" s="4" t="str">
        <f t="shared" si="0"/>
        <v>20230301</v>
      </c>
      <c r="B14" s="4" t="str">
        <f>"2381201020"</f>
        <v>2381201020</v>
      </c>
      <c r="C14" s="4">
        <v>73.5</v>
      </c>
      <c r="D14" s="4"/>
    </row>
    <row r="15" s="1" customFormat="1" spans="1:4">
      <c r="A15" s="4" t="str">
        <f t="shared" si="0"/>
        <v>20230301</v>
      </c>
      <c r="B15" s="4" t="str">
        <f>"2381200130"</f>
        <v>2381200130</v>
      </c>
      <c r="C15" s="4">
        <v>73.1</v>
      </c>
      <c r="D15" s="4"/>
    </row>
    <row r="16" s="1" customFormat="1" spans="1:4">
      <c r="A16" s="4" t="str">
        <f t="shared" si="0"/>
        <v>20230301</v>
      </c>
      <c r="B16" s="4" t="str">
        <f>"2381201224"</f>
        <v>2381201224</v>
      </c>
      <c r="C16" s="4">
        <v>73.1</v>
      </c>
      <c r="D16" s="4"/>
    </row>
    <row r="17" s="1" customFormat="1" spans="1:4">
      <c r="A17" s="4" t="str">
        <f t="shared" si="0"/>
        <v>20230301</v>
      </c>
      <c r="B17" s="4" t="str">
        <f>"2381200113"</f>
        <v>2381200113</v>
      </c>
      <c r="C17" s="4">
        <v>72.9</v>
      </c>
      <c r="D17" s="4"/>
    </row>
    <row r="18" s="1" customFormat="1" spans="1:4">
      <c r="A18" s="4" t="str">
        <f t="shared" si="0"/>
        <v>20230301</v>
      </c>
      <c r="B18" s="4" t="str">
        <f>"2381200222"</f>
        <v>2381200222</v>
      </c>
      <c r="C18" s="4">
        <v>72.8</v>
      </c>
      <c r="D18" s="4"/>
    </row>
    <row r="19" s="1" customFormat="1" spans="1:4">
      <c r="A19" s="4" t="str">
        <f t="shared" si="0"/>
        <v>20230301</v>
      </c>
      <c r="B19" s="4" t="str">
        <f>"2381200319"</f>
        <v>2381200319</v>
      </c>
      <c r="C19" s="4">
        <v>72.8</v>
      </c>
      <c r="D19" s="4"/>
    </row>
    <row r="20" s="1" customFormat="1" spans="1:4">
      <c r="A20" s="4" t="str">
        <f t="shared" si="0"/>
        <v>20230301</v>
      </c>
      <c r="B20" s="4" t="str">
        <f>"2381201425"</f>
        <v>2381201425</v>
      </c>
      <c r="C20" s="4">
        <v>72.7</v>
      </c>
      <c r="D20" s="4"/>
    </row>
    <row r="21" s="1" customFormat="1" spans="1:4">
      <c r="A21" s="4" t="str">
        <f t="shared" si="0"/>
        <v>20230301</v>
      </c>
      <c r="B21" s="4" t="str">
        <f>"2381201218"</f>
        <v>2381201218</v>
      </c>
      <c r="C21" s="4">
        <v>72.6</v>
      </c>
      <c r="D21" s="4"/>
    </row>
    <row r="22" s="1" customFormat="1" spans="1:4">
      <c r="A22" s="4" t="str">
        <f t="shared" si="0"/>
        <v>20230301</v>
      </c>
      <c r="B22" s="4" t="str">
        <f>"2381200120"</f>
        <v>2381200120</v>
      </c>
      <c r="C22" s="4">
        <v>72.4</v>
      </c>
      <c r="D22" s="4"/>
    </row>
    <row r="23" s="1" customFormat="1" spans="1:4">
      <c r="A23" s="4" t="str">
        <f t="shared" si="0"/>
        <v>20230301</v>
      </c>
      <c r="B23" s="4" t="str">
        <f>"2381200225"</f>
        <v>2381200225</v>
      </c>
      <c r="C23" s="4">
        <v>72.4</v>
      </c>
      <c r="D23" s="4"/>
    </row>
    <row r="24" s="1" customFormat="1" spans="1:4">
      <c r="A24" s="4" t="str">
        <f t="shared" si="0"/>
        <v>20230301</v>
      </c>
      <c r="B24" s="4" t="str">
        <f>"2381201628"</f>
        <v>2381201628</v>
      </c>
      <c r="C24" s="4">
        <v>72.4</v>
      </c>
      <c r="D24" s="4"/>
    </row>
    <row r="25" s="1" customFormat="1" spans="1:4">
      <c r="A25" s="4" t="str">
        <f t="shared" si="0"/>
        <v>20230301</v>
      </c>
      <c r="B25" s="4" t="str">
        <f>"2381201703"</f>
        <v>2381201703</v>
      </c>
      <c r="C25" s="4">
        <v>72.2</v>
      </c>
      <c r="D25" s="4"/>
    </row>
    <row r="26" s="1" customFormat="1" spans="1:4">
      <c r="A26" s="4" t="str">
        <f t="shared" si="0"/>
        <v>20230301</v>
      </c>
      <c r="B26" s="4" t="str">
        <f>"2381200324"</f>
        <v>2381200324</v>
      </c>
      <c r="C26" s="4">
        <v>71.8</v>
      </c>
      <c r="D26" s="4"/>
    </row>
    <row r="27" s="1" customFormat="1" spans="1:4">
      <c r="A27" s="4" t="str">
        <f t="shared" si="0"/>
        <v>20230301</v>
      </c>
      <c r="B27" s="4" t="str">
        <f>"2381201506"</f>
        <v>2381201506</v>
      </c>
      <c r="C27" s="4">
        <v>71.8</v>
      </c>
      <c r="D27" s="4"/>
    </row>
    <row r="28" s="1" customFormat="1" spans="1:4">
      <c r="A28" s="4" t="str">
        <f t="shared" si="0"/>
        <v>20230301</v>
      </c>
      <c r="B28" s="4" t="str">
        <f>"2381200908"</f>
        <v>2381200908</v>
      </c>
      <c r="C28" s="4">
        <v>71.5</v>
      </c>
      <c r="D28" s="4"/>
    </row>
    <row r="29" s="1" customFormat="1" spans="1:4">
      <c r="A29" s="4" t="str">
        <f t="shared" si="0"/>
        <v>20230301</v>
      </c>
      <c r="B29" s="4" t="str">
        <f>"2381201418"</f>
        <v>2381201418</v>
      </c>
      <c r="C29" s="4">
        <v>71.5</v>
      </c>
      <c r="D29" s="4"/>
    </row>
    <row r="30" s="1" customFormat="1" spans="1:4">
      <c r="A30" s="4" t="str">
        <f t="shared" si="0"/>
        <v>20230301</v>
      </c>
      <c r="B30" s="4" t="str">
        <f>"2381200201"</f>
        <v>2381200201</v>
      </c>
      <c r="C30" s="4">
        <v>71.2</v>
      </c>
      <c r="D30" s="4"/>
    </row>
    <row r="31" s="1" customFormat="1" spans="1:4">
      <c r="A31" s="4" t="str">
        <f t="shared" si="0"/>
        <v>20230301</v>
      </c>
      <c r="B31" s="4" t="str">
        <f>"2381201303"</f>
        <v>2381201303</v>
      </c>
      <c r="C31" s="4">
        <v>71</v>
      </c>
      <c r="D31" s="4"/>
    </row>
    <row r="32" s="1" customFormat="1" spans="1:4">
      <c r="A32" s="4" t="str">
        <f t="shared" si="0"/>
        <v>20230301</v>
      </c>
      <c r="B32" s="4" t="str">
        <f>"2381200611"</f>
        <v>2381200611</v>
      </c>
      <c r="C32" s="4">
        <v>70.9</v>
      </c>
      <c r="D32" s="4"/>
    </row>
    <row r="33" s="1" customFormat="1" spans="1:4">
      <c r="A33" s="4" t="str">
        <f t="shared" si="0"/>
        <v>20230301</v>
      </c>
      <c r="B33" s="4" t="str">
        <f>"2381200527"</f>
        <v>2381200527</v>
      </c>
      <c r="C33" s="4">
        <v>70.8</v>
      </c>
      <c r="D33" s="4"/>
    </row>
    <row r="34" s="1" customFormat="1" spans="1:4">
      <c r="A34" s="4" t="str">
        <f t="shared" si="0"/>
        <v>20230301</v>
      </c>
      <c r="B34" s="4" t="str">
        <f>"2381200525"</f>
        <v>2381200525</v>
      </c>
      <c r="C34" s="4">
        <v>70.7</v>
      </c>
      <c r="D34" s="4"/>
    </row>
    <row r="35" s="1" customFormat="1" spans="1:4">
      <c r="A35" s="4" t="str">
        <f t="shared" si="0"/>
        <v>20230301</v>
      </c>
      <c r="B35" s="4" t="str">
        <f>"2381200323"</f>
        <v>2381200323</v>
      </c>
      <c r="C35" s="4">
        <v>70.6</v>
      </c>
      <c r="D35" s="4"/>
    </row>
    <row r="36" s="1" customFormat="1" spans="1:4">
      <c r="A36" s="4" t="str">
        <f t="shared" si="0"/>
        <v>20230301</v>
      </c>
      <c r="B36" s="4" t="str">
        <f>"2381201116"</f>
        <v>2381201116</v>
      </c>
      <c r="C36" s="4">
        <v>70.5</v>
      </c>
      <c r="D36" s="4"/>
    </row>
    <row r="37" s="1" customFormat="1" spans="1:4">
      <c r="A37" s="4" t="str">
        <f t="shared" si="0"/>
        <v>20230301</v>
      </c>
      <c r="B37" s="4" t="str">
        <f>"2381200817"</f>
        <v>2381200817</v>
      </c>
      <c r="C37" s="4">
        <v>70.4</v>
      </c>
      <c r="D37" s="4"/>
    </row>
    <row r="38" s="1" customFormat="1" spans="1:4">
      <c r="A38" s="4" t="str">
        <f t="shared" si="0"/>
        <v>20230301</v>
      </c>
      <c r="B38" s="4" t="str">
        <f>"2381200514"</f>
        <v>2381200514</v>
      </c>
      <c r="C38" s="4">
        <v>70.3</v>
      </c>
      <c r="D38" s="4"/>
    </row>
    <row r="39" s="1" customFormat="1" spans="1:4">
      <c r="A39" s="4" t="str">
        <f t="shared" si="0"/>
        <v>20230301</v>
      </c>
      <c r="B39" s="4" t="str">
        <f>"2381200127"</f>
        <v>2381200127</v>
      </c>
      <c r="C39" s="4">
        <v>70.2</v>
      </c>
      <c r="D39" s="4"/>
    </row>
    <row r="40" s="1" customFormat="1" spans="1:4">
      <c r="A40" s="4" t="str">
        <f t="shared" si="0"/>
        <v>20230301</v>
      </c>
      <c r="B40" s="4" t="str">
        <f>"2381200117"</f>
        <v>2381200117</v>
      </c>
      <c r="C40" s="4">
        <v>70</v>
      </c>
      <c r="D40" s="4"/>
    </row>
    <row r="41" s="1" customFormat="1" spans="1:4">
      <c r="A41" s="4" t="str">
        <f t="shared" si="0"/>
        <v>20230301</v>
      </c>
      <c r="B41" s="4" t="str">
        <f>"2381200528"</f>
        <v>2381200528</v>
      </c>
      <c r="C41" s="4">
        <v>70</v>
      </c>
      <c r="D41" s="4"/>
    </row>
    <row r="42" s="1" customFormat="1" spans="1:4">
      <c r="A42" s="4" t="str">
        <f t="shared" si="0"/>
        <v>20230301</v>
      </c>
      <c r="B42" s="4" t="str">
        <f>"2381200402"</f>
        <v>2381200402</v>
      </c>
      <c r="C42" s="4">
        <v>69.8</v>
      </c>
      <c r="D42" s="4"/>
    </row>
    <row r="43" s="1" customFormat="1" spans="1:4">
      <c r="A43" s="4" t="str">
        <f t="shared" si="0"/>
        <v>20230301</v>
      </c>
      <c r="B43" s="4" t="str">
        <f>"2381201629"</f>
        <v>2381201629</v>
      </c>
      <c r="C43" s="4">
        <v>69.7</v>
      </c>
      <c r="D43" s="4"/>
    </row>
    <row r="44" s="1" customFormat="1" spans="1:4">
      <c r="A44" s="4" t="str">
        <f t="shared" si="0"/>
        <v>20230301</v>
      </c>
      <c r="B44" s="4" t="str">
        <f>"2381201027"</f>
        <v>2381201027</v>
      </c>
      <c r="C44" s="4">
        <v>69.4</v>
      </c>
      <c r="D44" s="4"/>
    </row>
    <row r="45" s="1" customFormat="1" spans="1:4">
      <c r="A45" s="4" t="str">
        <f t="shared" si="0"/>
        <v>20230301</v>
      </c>
      <c r="B45" s="4" t="str">
        <f>"2381200610"</f>
        <v>2381200610</v>
      </c>
      <c r="C45" s="4">
        <v>69.1</v>
      </c>
      <c r="D45" s="4"/>
    </row>
    <row r="46" s="1" customFormat="1" spans="1:4">
      <c r="A46" s="4" t="str">
        <f t="shared" si="0"/>
        <v>20230301</v>
      </c>
      <c r="B46" s="4" t="str">
        <f>"2381200624"</f>
        <v>2381200624</v>
      </c>
      <c r="C46" s="4">
        <v>69.1</v>
      </c>
      <c r="D46" s="4"/>
    </row>
    <row r="47" s="1" customFormat="1" spans="1:4">
      <c r="A47" s="4" t="str">
        <f t="shared" si="0"/>
        <v>20230301</v>
      </c>
      <c r="B47" s="4" t="str">
        <f>"2381200802"</f>
        <v>2381200802</v>
      </c>
      <c r="C47" s="4">
        <v>69</v>
      </c>
      <c r="D47" s="4"/>
    </row>
    <row r="48" s="1" customFormat="1" spans="1:4">
      <c r="A48" s="4" t="str">
        <f t="shared" si="0"/>
        <v>20230301</v>
      </c>
      <c r="B48" s="4" t="str">
        <f>"2381201202"</f>
        <v>2381201202</v>
      </c>
      <c r="C48" s="4">
        <v>68.9</v>
      </c>
      <c r="D48" s="4"/>
    </row>
    <row r="49" s="1" customFormat="1" spans="1:4">
      <c r="A49" s="4" t="str">
        <f t="shared" si="0"/>
        <v>20230301</v>
      </c>
      <c r="B49" s="4" t="str">
        <f>"2381200721"</f>
        <v>2381200721</v>
      </c>
      <c r="C49" s="4">
        <v>68.7</v>
      </c>
      <c r="D49" s="4"/>
    </row>
    <row r="50" s="1" customFormat="1" spans="1:4">
      <c r="A50" s="4" t="str">
        <f t="shared" si="0"/>
        <v>20230301</v>
      </c>
      <c r="B50" s="4" t="str">
        <f>"2381201517"</f>
        <v>2381201517</v>
      </c>
      <c r="C50" s="4">
        <v>68.6</v>
      </c>
      <c r="D50" s="4"/>
    </row>
    <row r="51" s="1" customFormat="1" spans="1:4">
      <c r="A51" s="4" t="str">
        <f t="shared" si="0"/>
        <v>20230301</v>
      </c>
      <c r="B51" s="4" t="str">
        <f>"2381200615"</f>
        <v>2381200615</v>
      </c>
      <c r="C51" s="4">
        <v>68.4</v>
      </c>
      <c r="D51" s="4"/>
    </row>
    <row r="52" s="1" customFormat="1" spans="1:4">
      <c r="A52" s="4" t="str">
        <f t="shared" si="0"/>
        <v>20230301</v>
      </c>
      <c r="B52" s="4" t="str">
        <f>"2381201114"</f>
        <v>2381201114</v>
      </c>
      <c r="C52" s="4">
        <v>68.4</v>
      </c>
      <c r="D52" s="4"/>
    </row>
    <row r="53" s="1" customFormat="1" spans="1:4">
      <c r="A53" s="4" t="str">
        <f t="shared" si="0"/>
        <v>20230301</v>
      </c>
      <c r="B53" s="4" t="str">
        <f>"2381200109"</f>
        <v>2381200109</v>
      </c>
      <c r="C53" s="4">
        <v>68.3</v>
      </c>
      <c r="D53" s="4"/>
    </row>
    <row r="54" s="1" customFormat="1" spans="1:4">
      <c r="A54" s="4" t="str">
        <f t="shared" si="0"/>
        <v>20230301</v>
      </c>
      <c r="B54" s="4" t="str">
        <f>"2381200112"</f>
        <v>2381200112</v>
      </c>
      <c r="C54" s="4">
        <v>68.3</v>
      </c>
      <c r="D54" s="4"/>
    </row>
    <row r="55" s="1" customFormat="1" spans="1:4">
      <c r="A55" s="4" t="str">
        <f t="shared" si="0"/>
        <v>20230301</v>
      </c>
      <c r="B55" s="4" t="str">
        <f>"2381201030"</f>
        <v>2381201030</v>
      </c>
      <c r="C55" s="4">
        <v>68.3</v>
      </c>
      <c r="D55" s="4"/>
    </row>
    <row r="56" s="1" customFormat="1" spans="1:4">
      <c r="A56" s="4" t="str">
        <f t="shared" si="0"/>
        <v>20230301</v>
      </c>
      <c r="B56" s="4" t="str">
        <f>"2381201330"</f>
        <v>2381201330</v>
      </c>
      <c r="C56" s="4">
        <v>68.3</v>
      </c>
      <c r="D56" s="4"/>
    </row>
    <row r="57" s="1" customFormat="1" spans="1:4">
      <c r="A57" s="4" t="str">
        <f t="shared" si="0"/>
        <v>20230301</v>
      </c>
      <c r="B57" s="4" t="str">
        <f>"2381201128"</f>
        <v>2381201128</v>
      </c>
      <c r="C57" s="4">
        <v>68.1</v>
      </c>
      <c r="D57" s="4"/>
    </row>
    <row r="58" s="1" customFormat="1" spans="1:4">
      <c r="A58" s="4" t="str">
        <f t="shared" si="0"/>
        <v>20230301</v>
      </c>
      <c r="B58" s="4" t="str">
        <f>"2381201221"</f>
        <v>2381201221</v>
      </c>
      <c r="C58" s="4">
        <v>68.1</v>
      </c>
      <c r="D58" s="4"/>
    </row>
    <row r="59" s="1" customFormat="1" spans="1:4">
      <c r="A59" s="4" t="str">
        <f t="shared" si="0"/>
        <v>20230301</v>
      </c>
      <c r="B59" s="4" t="str">
        <f>"2381200617"</f>
        <v>2381200617</v>
      </c>
      <c r="C59" s="4">
        <v>68</v>
      </c>
      <c r="D59" s="4"/>
    </row>
    <row r="60" s="1" customFormat="1" spans="1:4">
      <c r="A60" s="4" t="str">
        <f t="shared" si="0"/>
        <v>20230301</v>
      </c>
      <c r="B60" s="4" t="str">
        <f>"2381201404"</f>
        <v>2381201404</v>
      </c>
      <c r="C60" s="4">
        <v>67.7</v>
      </c>
      <c r="D60" s="4"/>
    </row>
    <row r="61" s="1" customFormat="1" spans="1:4">
      <c r="A61" s="4" t="str">
        <f t="shared" si="0"/>
        <v>20230301</v>
      </c>
      <c r="B61" s="4" t="str">
        <f>"2381200103"</f>
        <v>2381200103</v>
      </c>
      <c r="C61" s="4">
        <v>67.6</v>
      </c>
      <c r="D61" s="4"/>
    </row>
    <row r="62" s="1" customFormat="1" spans="1:4">
      <c r="A62" s="4" t="str">
        <f t="shared" si="0"/>
        <v>20230301</v>
      </c>
      <c r="B62" s="4" t="str">
        <f>"2381200309"</f>
        <v>2381200309</v>
      </c>
      <c r="C62" s="4">
        <v>67.6</v>
      </c>
      <c r="D62" s="4"/>
    </row>
    <row r="63" s="1" customFormat="1" spans="1:4">
      <c r="A63" s="4" t="str">
        <f t="shared" si="0"/>
        <v>20230301</v>
      </c>
      <c r="B63" s="4" t="str">
        <f>"2381201018"</f>
        <v>2381201018</v>
      </c>
      <c r="C63" s="4">
        <v>67.4</v>
      </c>
      <c r="D63" s="4"/>
    </row>
    <row r="64" s="1" customFormat="1" spans="1:4">
      <c r="A64" s="4" t="str">
        <f t="shared" si="0"/>
        <v>20230301</v>
      </c>
      <c r="B64" s="4" t="str">
        <f>"2381201621"</f>
        <v>2381201621</v>
      </c>
      <c r="C64" s="4">
        <v>67.4</v>
      </c>
      <c r="D64" s="4"/>
    </row>
    <row r="65" s="1" customFormat="1" spans="1:4">
      <c r="A65" s="4" t="str">
        <f t="shared" si="0"/>
        <v>20230301</v>
      </c>
      <c r="B65" s="4" t="str">
        <f>"2381200429"</f>
        <v>2381200429</v>
      </c>
      <c r="C65" s="4">
        <v>67.3</v>
      </c>
      <c r="D65" s="4"/>
    </row>
    <row r="66" s="1" customFormat="1" spans="1:4">
      <c r="A66" s="4" t="str">
        <f t="shared" si="0"/>
        <v>20230301</v>
      </c>
      <c r="B66" s="4" t="str">
        <f>"2381200929"</f>
        <v>2381200929</v>
      </c>
      <c r="C66" s="4">
        <v>67.2</v>
      </c>
      <c r="D66" s="4"/>
    </row>
    <row r="67" s="1" customFormat="1" spans="1:4">
      <c r="A67" s="4" t="str">
        <f t="shared" ref="A67:A130" si="1">"20230301"</f>
        <v>20230301</v>
      </c>
      <c r="B67" s="4" t="str">
        <f>"2381201120"</f>
        <v>2381201120</v>
      </c>
      <c r="C67" s="4">
        <v>67.2</v>
      </c>
      <c r="D67" s="4"/>
    </row>
    <row r="68" s="1" customFormat="1" spans="1:4">
      <c r="A68" s="4" t="str">
        <f t="shared" si="1"/>
        <v>20230301</v>
      </c>
      <c r="B68" s="4" t="str">
        <f>"2381201301"</f>
        <v>2381201301</v>
      </c>
      <c r="C68" s="4">
        <v>67.1</v>
      </c>
      <c r="D68" s="4"/>
    </row>
    <row r="69" s="1" customFormat="1" spans="1:4">
      <c r="A69" s="4" t="str">
        <f t="shared" si="1"/>
        <v>20230301</v>
      </c>
      <c r="B69" s="4" t="str">
        <f>"2381200601"</f>
        <v>2381200601</v>
      </c>
      <c r="C69" s="4">
        <v>67</v>
      </c>
      <c r="D69" s="4"/>
    </row>
    <row r="70" s="1" customFormat="1" spans="1:4">
      <c r="A70" s="4" t="str">
        <f t="shared" si="1"/>
        <v>20230301</v>
      </c>
      <c r="B70" s="4" t="str">
        <f>"2381200708"</f>
        <v>2381200708</v>
      </c>
      <c r="C70" s="4">
        <v>67</v>
      </c>
      <c r="D70" s="4"/>
    </row>
    <row r="71" s="1" customFormat="1" spans="1:4">
      <c r="A71" s="4" t="str">
        <f t="shared" si="1"/>
        <v>20230301</v>
      </c>
      <c r="B71" s="4" t="str">
        <f>"2381201428"</f>
        <v>2381201428</v>
      </c>
      <c r="C71" s="4">
        <v>67</v>
      </c>
      <c r="D71" s="4"/>
    </row>
    <row r="72" s="1" customFormat="1" spans="1:4">
      <c r="A72" s="4" t="str">
        <f t="shared" si="1"/>
        <v>20230301</v>
      </c>
      <c r="B72" s="4" t="str">
        <f>"2381201609"</f>
        <v>2381201609</v>
      </c>
      <c r="C72" s="4">
        <v>67</v>
      </c>
      <c r="D72" s="4"/>
    </row>
    <row r="73" s="1" customFormat="1" spans="1:4">
      <c r="A73" s="4" t="str">
        <f t="shared" si="1"/>
        <v>20230301</v>
      </c>
      <c r="B73" s="4" t="str">
        <f>"2381200315"</f>
        <v>2381200315</v>
      </c>
      <c r="C73" s="4">
        <v>66.8</v>
      </c>
      <c r="D73" s="4"/>
    </row>
    <row r="74" s="1" customFormat="1" spans="1:4">
      <c r="A74" s="4" t="str">
        <f t="shared" si="1"/>
        <v>20230301</v>
      </c>
      <c r="B74" s="4" t="str">
        <f>"2381201119"</f>
        <v>2381201119</v>
      </c>
      <c r="C74" s="4">
        <v>66.8</v>
      </c>
      <c r="D74" s="4"/>
    </row>
    <row r="75" s="1" customFormat="1" spans="1:4">
      <c r="A75" s="4" t="str">
        <f t="shared" si="1"/>
        <v>20230301</v>
      </c>
      <c r="B75" s="4" t="str">
        <f>"2381201411"</f>
        <v>2381201411</v>
      </c>
      <c r="C75" s="4">
        <v>66.8</v>
      </c>
      <c r="D75" s="4"/>
    </row>
    <row r="76" s="1" customFormat="1" spans="1:4">
      <c r="A76" s="4" t="str">
        <f t="shared" si="1"/>
        <v>20230301</v>
      </c>
      <c r="B76" s="4" t="str">
        <f>"2381201509"</f>
        <v>2381201509</v>
      </c>
      <c r="C76" s="4">
        <v>66.8</v>
      </c>
      <c r="D76" s="4"/>
    </row>
    <row r="77" s="1" customFormat="1" spans="1:4">
      <c r="A77" s="4" t="str">
        <f t="shared" si="1"/>
        <v>20230301</v>
      </c>
      <c r="B77" s="4" t="str">
        <f>"2381200102"</f>
        <v>2381200102</v>
      </c>
      <c r="C77" s="4">
        <v>66.7</v>
      </c>
      <c r="D77" s="4"/>
    </row>
    <row r="78" s="1" customFormat="1" spans="1:4">
      <c r="A78" s="4" t="str">
        <f t="shared" si="1"/>
        <v>20230301</v>
      </c>
      <c r="B78" s="4" t="str">
        <f>"2381200510"</f>
        <v>2381200510</v>
      </c>
      <c r="C78" s="4">
        <v>66.7</v>
      </c>
      <c r="D78" s="4"/>
    </row>
    <row r="79" s="1" customFormat="1" spans="1:4">
      <c r="A79" s="4" t="str">
        <f t="shared" si="1"/>
        <v>20230301</v>
      </c>
      <c r="B79" s="4" t="str">
        <f>"2381200907"</f>
        <v>2381200907</v>
      </c>
      <c r="C79" s="4">
        <v>66.7</v>
      </c>
      <c r="D79" s="4"/>
    </row>
    <row r="80" s="1" customFormat="1" spans="1:4">
      <c r="A80" s="4" t="str">
        <f t="shared" si="1"/>
        <v>20230301</v>
      </c>
      <c r="B80" s="4" t="str">
        <f>"2381201103"</f>
        <v>2381201103</v>
      </c>
      <c r="C80" s="4">
        <v>66.7</v>
      </c>
      <c r="D80" s="4"/>
    </row>
    <row r="81" s="1" customFormat="1" spans="1:4">
      <c r="A81" s="4" t="str">
        <f t="shared" si="1"/>
        <v>20230301</v>
      </c>
      <c r="B81" s="4" t="str">
        <f>"2381200408"</f>
        <v>2381200408</v>
      </c>
      <c r="C81" s="4">
        <v>66.6</v>
      </c>
      <c r="D81" s="4"/>
    </row>
    <row r="82" s="1" customFormat="1" spans="1:4">
      <c r="A82" s="4" t="str">
        <f t="shared" si="1"/>
        <v>20230301</v>
      </c>
      <c r="B82" s="4" t="str">
        <f>"2381200325"</f>
        <v>2381200325</v>
      </c>
      <c r="C82" s="4">
        <v>66.4</v>
      </c>
      <c r="D82" s="4"/>
    </row>
    <row r="83" s="1" customFormat="1" spans="1:4">
      <c r="A83" s="4" t="str">
        <f t="shared" si="1"/>
        <v>20230301</v>
      </c>
      <c r="B83" s="4" t="str">
        <f>"2381200521"</f>
        <v>2381200521</v>
      </c>
      <c r="C83" s="4">
        <v>66.2</v>
      </c>
      <c r="D83" s="4"/>
    </row>
    <row r="84" s="1" customFormat="1" spans="1:4">
      <c r="A84" s="4" t="str">
        <f t="shared" si="1"/>
        <v>20230301</v>
      </c>
      <c r="B84" s="4" t="str">
        <f>"2381200826"</f>
        <v>2381200826</v>
      </c>
      <c r="C84" s="4">
        <v>66.2</v>
      </c>
      <c r="D84" s="4"/>
    </row>
    <row r="85" s="1" customFormat="1" spans="1:4">
      <c r="A85" s="4" t="str">
        <f t="shared" si="1"/>
        <v>20230301</v>
      </c>
      <c r="B85" s="4" t="str">
        <f>"2381200215"</f>
        <v>2381200215</v>
      </c>
      <c r="C85" s="4">
        <v>66</v>
      </c>
      <c r="D85" s="4"/>
    </row>
    <row r="86" s="1" customFormat="1" spans="1:4">
      <c r="A86" s="4" t="str">
        <f t="shared" si="1"/>
        <v>20230301</v>
      </c>
      <c r="B86" s="4" t="str">
        <f>"2381200423"</f>
        <v>2381200423</v>
      </c>
      <c r="C86" s="4">
        <v>66</v>
      </c>
      <c r="D86" s="4"/>
    </row>
    <row r="87" s="1" customFormat="1" spans="1:4">
      <c r="A87" s="4" t="str">
        <f t="shared" si="1"/>
        <v>20230301</v>
      </c>
      <c r="B87" s="4" t="str">
        <f>"2381200506"</f>
        <v>2381200506</v>
      </c>
      <c r="C87" s="4">
        <v>66</v>
      </c>
      <c r="D87" s="4"/>
    </row>
    <row r="88" s="1" customFormat="1" spans="1:4">
      <c r="A88" s="4" t="str">
        <f t="shared" si="1"/>
        <v>20230301</v>
      </c>
      <c r="B88" s="4" t="str">
        <f>"2381200729"</f>
        <v>2381200729</v>
      </c>
      <c r="C88" s="4">
        <v>66</v>
      </c>
      <c r="D88" s="4"/>
    </row>
    <row r="89" s="1" customFormat="1" spans="1:4">
      <c r="A89" s="4" t="str">
        <f t="shared" si="1"/>
        <v>20230301</v>
      </c>
      <c r="B89" s="4" t="str">
        <f>"2381201408"</f>
        <v>2381201408</v>
      </c>
      <c r="C89" s="4">
        <v>66</v>
      </c>
      <c r="D89" s="4"/>
    </row>
    <row r="90" s="1" customFormat="1" spans="1:4">
      <c r="A90" s="4" t="str">
        <f t="shared" si="1"/>
        <v>20230301</v>
      </c>
      <c r="B90" s="4" t="str">
        <f>"2381200403"</f>
        <v>2381200403</v>
      </c>
      <c r="C90" s="4">
        <v>65.8</v>
      </c>
      <c r="D90" s="4"/>
    </row>
    <row r="91" s="1" customFormat="1" spans="1:4">
      <c r="A91" s="4" t="str">
        <f t="shared" si="1"/>
        <v>20230301</v>
      </c>
      <c r="B91" s="4" t="str">
        <f>"2381201419"</f>
        <v>2381201419</v>
      </c>
      <c r="C91" s="4">
        <v>65.8</v>
      </c>
      <c r="D91" s="4"/>
    </row>
    <row r="92" s="1" customFormat="1" spans="1:4">
      <c r="A92" s="4" t="str">
        <f t="shared" si="1"/>
        <v>20230301</v>
      </c>
      <c r="B92" s="4" t="str">
        <f>"2381201516"</f>
        <v>2381201516</v>
      </c>
      <c r="C92" s="4">
        <v>65.8</v>
      </c>
      <c r="D92" s="4"/>
    </row>
    <row r="93" s="1" customFormat="1" spans="1:4">
      <c r="A93" s="4" t="str">
        <f t="shared" si="1"/>
        <v>20230301</v>
      </c>
      <c r="B93" s="4" t="str">
        <f>"2381200410"</f>
        <v>2381200410</v>
      </c>
      <c r="C93" s="4">
        <v>65.6</v>
      </c>
      <c r="D93" s="4"/>
    </row>
    <row r="94" s="1" customFormat="1" spans="1:4">
      <c r="A94" s="4" t="str">
        <f t="shared" si="1"/>
        <v>20230301</v>
      </c>
      <c r="B94" s="4" t="str">
        <f>"2381200823"</f>
        <v>2381200823</v>
      </c>
      <c r="C94" s="4">
        <v>65.5</v>
      </c>
      <c r="D94" s="4"/>
    </row>
    <row r="95" s="1" customFormat="1" spans="1:4">
      <c r="A95" s="4" t="str">
        <f t="shared" si="1"/>
        <v>20230301</v>
      </c>
      <c r="B95" s="4" t="str">
        <f>"2381200928"</f>
        <v>2381200928</v>
      </c>
      <c r="C95" s="4">
        <v>65.5</v>
      </c>
      <c r="D95" s="4"/>
    </row>
    <row r="96" s="1" customFormat="1" spans="1:4">
      <c r="A96" s="4" t="str">
        <f t="shared" si="1"/>
        <v>20230301</v>
      </c>
      <c r="B96" s="4" t="str">
        <f>"2381201205"</f>
        <v>2381201205</v>
      </c>
      <c r="C96" s="4">
        <v>65.5</v>
      </c>
      <c r="D96" s="4"/>
    </row>
    <row r="97" s="1" customFormat="1" spans="1:4">
      <c r="A97" s="4" t="str">
        <f t="shared" si="1"/>
        <v>20230301</v>
      </c>
      <c r="B97" s="4" t="str">
        <f>"2381200108"</f>
        <v>2381200108</v>
      </c>
      <c r="C97" s="4">
        <v>65.4</v>
      </c>
      <c r="D97" s="4"/>
    </row>
    <row r="98" s="1" customFormat="1" spans="1:4">
      <c r="A98" s="4" t="str">
        <f t="shared" si="1"/>
        <v>20230301</v>
      </c>
      <c r="B98" s="4" t="str">
        <f>"2381200302"</f>
        <v>2381200302</v>
      </c>
      <c r="C98" s="4">
        <v>65.4</v>
      </c>
      <c r="D98" s="4"/>
    </row>
    <row r="99" s="1" customFormat="1" spans="1:4">
      <c r="A99" s="4" t="str">
        <f t="shared" si="1"/>
        <v>20230301</v>
      </c>
      <c r="B99" s="4" t="str">
        <f>"2381200623"</f>
        <v>2381200623</v>
      </c>
      <c r="C99" s="4">
        <v>65.4</v>
      </c>
      <c r="D99" s="4"/>
    </row>
    <row r="100" s="1" customFormat="1" spans="1:4">
      <c r="A100" s="4" t="str">
        <f t="shared" si="1"/>
        <v>20230301</v>
      </c>
      <c r="B100" s="4" t="str">
        <f>"2381200912"</f>
        <v>2381200912</v>
      </c>
      <c r="C100" s="4">
        <v>65.4</v>
      </c>
      <c r="D100" s="4"/>
    </row>
    <row r="101" s="1" customFormat="1" spans="1:4">
      <c r="A101" s="4" t="str">
        <f t="shared" si="1"/>
        <v>20230301</v>
      </c>
      <c r="B101" s="4" t="str">
        <f>"2381201217"</f>
        <v>2381201217</v>
      </c>
      <c r="C101" s="4">
        <v>65.4</v>
      </c>
      <c r="D101" s="4"/>
    </row>
    <row r="102" s="1" customFormat="1" spans="1:4">
      <c r="A102" s="4" t="str">
        <f t="shared" si="1"/>
        <v>20230301</v>
      </c>
      <c r="B102" s="4" t="str">
        <f>"2381201323"</f>
        <v>2381201323</v>
      </c>
      <c r="C102" s="4">
        <v>65.4</v>
      </c>
      <c r="D102" s="4"/>
    </row>
    <row r="103" s="1" customFormat="1" spans="1:4">
      <c r="A103" s="4" t="str">
        <f t="shared" si="1"/>
        <v>20230301</v>
      </c>
      <c r="B103" s="4" t="str">
        <f>"2381201003"</f>
        <v>2381201003</v>
      </c>
      <c r="C103" s="4">
        <v>65.3</v>
      </c>
      <c r="D103" s="4"/>
    </row>
    <row r="104" s="1" customFormat="1" spans="1:4">
      <c r="A104" s="4" t="str">
        <f t="shared" si="1"/>
        <v>20230301</v>
      </c>
      <c r="B104" s="4" t="str">
        <f>"2381201012"</f>
        <v>2381201012</v>
      </c>
      <c r="C104" s="4">
        <v>65.3</v>
      </c>
      <c r="D104" s="4"/>
    </row>
    <row r="105" s="1" customFormat="1" spans="1:4">
      <c r="A105" s="4" t="str">
        <f t="shared" si="1"/>
        <v>20230301</v>
      </c>
      <c r="B105" s="4" t="str">
        <f>"2381201106"</f>
        <v>2381201106</v>
      </c>
      <c r="C105" s="4">
        <v>65.3</v>
      </c>
      <c r="D105" s="4"/>
    </row>
    <row r="106" s="1" customFormat="1" spans="1:4">
      <c r="A106" s="4" t="str">
        <f t="shared" si="1"/>
        <v>20230301</v>
      </c>
      <c r="B106" s="4" t="str">
        <f>"2381201607"</f>
        <v>2381201607</v>
      </c>
      <c r="C106" s="4">
        <v>65.3</v>
      </c>
      <c r="D106" s="4"/>
    </row>
    <row r="107" s="1" customFormat="1" spans="1:4">
      <c r="A107" s="4" t="str">
        <f t="shared" si="1"/>
        <v>20230301</v>
      </c>
      <c r="B107" s="4" t="str">
        <f>"2381200507"</f>
        <v>2381200507</v>
      </c>
      <c r="C107" s="4">
        <v>65.2</v>
      </c>
      <c r="D107" s="4"/>
    </row>
    <row r="108" s="1" customFormat="1" spans="1:4">
      <c r="A108" s="4" t="str">
        <f t="shared" si="1"/>
        <v>20230301</v>
      </c>
      <c r="B108" s="4" t="str">
        <f>"2381200909"</f>
        <v>2381200909</v>
      </c>
      <c r="C108" s="4">
        <v>65.1</v>
      </c>
      <c r="D108" s="4"/>
    </row>
    <row r="109" s="1" customFormat="1" spans="1:4">
      <c r="A109" s="4" t="str">
        <f t="shared" si="1"/>
        <v>20230301</v>
      </c>
      <c r="B109" s="4" t="str">
        <f>"2381201219"</f>
        <v>2381201219</v>
      </c>
      <c r="C109" s="4">
        <v>65.1</v>
      </c>
      <c r="D109" s="4"/>
    </row>
    <row r="110" s="1" customFormat="1" spans="1:4">
      <c r="A110" s="4" t="str">
        <f t="shared" si="1"/>
        <v>20230301</v>
      </c>
      <c r="B110" s="4" t="str">
        <f>"2381201503"</f>
        <v>2381201503</v>
      </c>
      <c r="C110" s="4">
        <v>65.1</v>
      </c>
      <c r="D110" s="4"/>
    </row>
    <row r="111" s="1" customFormat="1" spans="1:4">
      <c r="A111" s="4" t="str">
        <f t="shared" si="1"/>
        <v>20230301</v>
      </c>
      <c r="B111" s="4" t="str">
        <f>"2381200629"</f>
        <v>2381200629</v>
      </c>
      <c r="C111" s="4">
        <v>65</v>
      </c>
      <c r="D111" s="4"/>
    </row>
    <row r="112" s="1" customFormat="1" spans="1:4">
      <c r="A112" s="4" t="str">
        <f t="shared" si="1"/>
        <v>20230301</v>
      </c>
      <c r="B112" s="4" t="str">
        <f>"2381200730"</f>
        <v>2381200730</v>
      </c>
      <c r="C112" s="4">
        <v>64.9</v>
      </c>
      <c r="D112" s="4"/>
    </row>
    <row r="113" s="1" customFormat="1" spans="1:4">
      <c r="A113" s="4" t="str">
        <f t="shared" si="1"/>
        <v>20230301</v>
      </c>
      <c r="B113" s="4" t="str">
        <f>"2381201308"</f>
        <v>2381201308</v>
      </c>
      <c r="C113" s="4">
        <v>64.9</v>
      </c>
      <c r="D113" s="4"/>
    </row>
    <row r="114" s="1" customFormat="1" spans="1:4">
      <c r="A114" s="4" t="str">
        <f t="shared" si="1"/>
        <v>20230301</v>
      </c>
      <c r="B114" s="4" t="str">
        <f>"2381200217"</f>
        <v>2381200217</v>
      </c>
      <c r="C114" s="4">
        <v>64.8</v>
      </c>
      <c r="D114" s="4"/>
    </row>
    <row r="115" s="1" customFormat="1" spans="1:4">
      <c r="A115" s="4" t="str">
        <f t="shared" si="1"/>
        <v>20230301</v>
      </c>
      <c r="B115" s="4" t="str">
        <f>"2381201327"</f>
        <v>2381201327</v>
      </c>
      <c r="C115" s="4">
        <v>64.8</v>
      </c>
      <c r="D115" s="4"/>
    </row>
    <row r="116" s="1" customFormat="1" spans="1:4">
      <c r="A116" s="4" t="str">
        <f t="shared" si="1"/>
        <v>20230301</v>
      </c>
      <c r="B116" s="4" t="str">
        <f>"2381200320"</f>
        <v>2381200320</v>
      </c>
      <c r="C116" s="4">
        <v>64.6</v>
      </c>
      <c r="D116" s="4"/>
    </row>
    <row r="117" s="1" customFormat="1" spans="1:4">
      <c r="A117" s="4" t="str">
        <f t="shared" si="1"/>
        <v>20230301</v>
      </c>
      <c r="B117" s="4" t="str">
        <f>"2381200808"</f>
        <v>2381200808</v>
      </c>
      <c r="C117" s="4">
        <v>64.6</v>
      </c>
      <c r="D117" s="4"/>
    </row>
    <row r="118" s="1" customFormat="1" spans="1:4">
      <c r="A118" s="4" t="str">
        <f t="shared" si="1"/>
        <v>20230301</v>
      </c>
      <c r="B118" s="4" t="str">
        <f>"2381201206"</f>
        <v>2381201206</v>
      </c>
      <c r="C118" s="4">
        <v>64.6</v>
      </c>
      <c r="D118" s="4"/>
    </row>
    <row r="119" s="1" customFormat="1" spans="1:4">
      <c r="A119" s="4" t="str">
        <f t="shared" si="1"/>
        <v>20230301</v>
      </c>
      <c r="B119" s="4" t="str">
        <f>"2381200512"</f>
        <v>2381200512</v>
      </c>
      <c r="C119" s="4">
        <v>64.5</v>
      </c>
      <c r="D119" s="4"/>
    </row>
    <row r="120" s="1" customFormat="1" spans="1:4">
      <c r="A120" s="4" t="str">
        <f t="shared" si="1"/>
        <v>20230301</v>
      </c>
      <c r="B120" s="4" t="str">
        <f>"2381200125"</f>
        <v>2381200125</v>
      </c>
      <c r="C120" s="4">
        <v>64.3</v>
      </c>
      <c r="D120" s="4"/>
    </row>
    <row r="121" s="1" customFormat="1" spans="1:4">
      <c r="A121" s="4" t="str">
        <f t="shared" si="1"/>
        <v>20230301</v>
      </c>
      <c r="B121" s="4" t="str">
        <f>"2381200801"</f>
        <v>2381200801</v>
      </c>
      <c r="C121" s="4">
        <v>64.3</v>
      </c>
      <c r="D121" s="4"/>
    </row>
    <row r="122" s="1" customFormat="1" spans="1:4">
      <c r="A122" s="4" t="str">
        <f t="shared" si="1"/>
        <v>20230301</v>
      </c>
      <c r="B122" s="4" t="str">
        <f>"2381200820"</f>
        <v>2381200820</v>
      </c>
      <c r="C122" s="4">
        <v>64.3</v>
      </c>
      <c r="D122" s="4"/>
    </row>
    <row r="123" s="1" customFormat="1" spans="1:4">
      <c r="A123" s="4" t="str">
        <f t="shared" si="1"/>
        <v>20230301</v>
      </c>
      <c r="B123" s="4" t="str">
        <f>"2381200105"</f>
        <v>2381200105</v>
      </c>
      <c r="C123" s="4">
        <v>64.2</v>
      </c>
      <c r="D123" s="4"/>
    </row>
    <row r="124" s="1" customFormat="1" spans="1:4">
      <c r="A124" s="4" t="str">
        <f t="shared" si="1"/>
        <v>20230301</v>
      </c>
      <c r="B124" s="4" t="str">
        <f>"2381200502"</f>
        <v>2381200502</v>
      </c>
      <c r="C124" s="4">
        <v>64.1</v>
      </c>
      <c r="D124" s="4"/>
    </row>
    <row r="125" s="1" customFormat="1" spans="1:4">
      <c r="A125" s="4" t="str">
        <f t="shared" si="1"/>
        <v>20230301</v>
      </c>
      <c r="B125" s="4" t="str">
        <f>"2381200927"</f>
        <v>2381200927</v>
      </c>
      <c r="C125" s="4">
        <v>64.1</v>
      </c>
      <c r="D125" s="4"/>
    </row>
    <row r="126" s="1" customFormat="1" spans="1:4">
      <c r="A126" s="4" t="str">
        <f t="shared" si="1"/>
        <v>20230301</v>
      </c>
      <c r="B126" s="4" t="str">
        <f>"2381200910"</f>
        <v>2381200910</v>
      </c>
      <c r="C126" s="4">
        <v>63.9</v>
      </c>
      <c r="D126" s="4"/>
    </row>
    <row r="127" s="1" customFormat="1" spans="1:4">
      <c r="A127" s="4" t="str">
        <f t="shared" si="1"/>
        <v>20230301</v>
      </c>
      <c r="B127" s="4" t="str">
        <f>"2381201210"</f>
        <v>2381201210</v>
      </c>
      <c r="C127" s="4">
        <v>63.9</v>
      </c>
      <c r="D127" s="4"/>
    </row>
    <row r="128" s="1" customFormat="1" spans="1:4">
      <c r="A128" s="4" t="str">
        <f t="shared" si="1"/>
        <v>20230301</v>
      </c>
      <c r="B128" s="4" t="str">
        <f>"2381201412"</f>
        <v>2381201412</v>
      </c>
      <c r="C128" s="4">
        <v>63.9</v>
      </c>
      <c r="D128" s="4"/>
    </row>
    <row r="129" s="1" customFormat="1" spans="1:4">
      <c r="A129" s="4" t="str">
        <f t="shared" si="1"/>
        <v>20230301</v>
      </c>
      <c r="B129" s="4" t="str">
        <f>"2381200107"</f>
        <v>2381200107</v>
      </c>
      <c r="C129" s="4">
        <v>63.8</v>
      </c>
      <c r="D129" s="4"/>
    </row>
    <row r="130" s="1" customFormat="1" spans="1:4">
      <c r="A130" s="4" t="str">
        <f t="shared" si="1"/>
        <v>20230301</v>
      </c>
      <c r="B130" s="4" t="str">
        <f>"2381200223"</f>
        <v>2381200223</v>
      </c>
      <c r="C130" s="4">
        <v>63.8</v>
      </c>
      <c r="D130" s="4"/>
    </row>
    <row r="131" s="1" customFormat="1" spans="1:4">
      <c r="A131" s="4" t="str">
        <f t="shared" ref="A131:A194" si="2">"20230301"</f>
        <v>20230301</v>
      </c>
      <c r="B131" s="4" t="str">
        <f>"2381200718"</f>
        <v>2381200718</v>
      </c>
      <c r="C131" s="4">
        <v>63.8</v>
      </c>
      <c r="D131" s="4"/>
    </row>
    <row r="132" s="1" customFormat="1" spans="1:4">
      <c r="A132" s="4" t="str">
        <f t="shared" si="2"/>
        <v>20230301</v>
      </c>
      <c r="B132" s="4" t="str">
        <f>"2381201530"</f>
        <v>2381201530</v>
      </c>
      <c r="C132" s="4">
        <v>63.8</v>
      </c>
      <c r="D132" s="4"/>
    </row>
    <row r="133" s="1" customFormat="1" spans="1:4">
      <c r="A133" s="4" t="str">
        <f t="shared" si="2"/>
        <v>20230301</v>
      </c>
      <c r="B133" s="4" t="str">
        <f>"2381201023"</f>
        <v>2381201023</v>
      </c>
      <c r="C133" s="4">
        <v>63.7</v>
      </c>
      <c r="D133" s="4"/>
    </row>
    <row r="134" s="1" customFormat="1" spans="1:4">
      <c r="A134" s="4" t="str">
        <f t="shared" si="2"/>
        <v>20230301</v>
      </c>
      <c r="B134" s="4" t="str">
        <f>"2381201324"</f>
        <v>2381201324</v>
      </c>
      <c r="C134" s="4">
        <v>63.6</v>
      </c>
      <c r="D134" s="4"/>
    </row>
    <row r="135" s="1" customFormat="1" spans="1:4">
      <c r="A135" s="4" t="str">
        <f t="shared" si="2"/>
        <v>20230301</v>
      </c>
      <c r="B135" s="4" t="str">
        <f>"2381201524"</f>
        <v>2381201524</v>
      </c>
      <c r="C135" s="4">
        <v>63.6</v>
      </c>
      <c r="D135" s="4"/>
    </row>
    <row r="136" s="1" customFormat="1" spans="1:4">
      <c r="A136" s="4" t="str">
        <f t="shared" si="2"/>
        <v>20230301</v>
      </c>
      <c r="B136" s="4" t="str">
        <f>"2381201004"</f>
        <v>2381201004</v>
      </c>
      <c r="C136" s="4">
        <v>63.5</v>
      </c>
      <c r="D136" s="4"/>
    </row>
    <row r="137" s="1" customFormat="1" spans="1:4">
      <c r="A137" s="4" t="str">
        <f t="shared" si="2"/>
        <v>20230301</v>
      </c>
      <c r="B137" s="4" t="str">
        <f>"2381201011"</f>
        <v>2381201011</v>
      </c>
      <c r="C137" s="4">
        <v>63.5</v>
      </c>
      <c r="D137" s="4"/>
    </row>
    <row r="138" s="1" customFormat="1" spans="1:4">
      <c r="A138" s="4" t="str">
        <f t="shared" si="2"/>
        <v>20230301</v>
      </c>
      <c r="B138" s="4" t="str">
        <f>"2381200707"</f>
        <v>2381200707</v>
      </c>
      <c r="C138" s="4">
        <v>63.4</v>
      </c>
      <c r="D138" s="4"/>
    </row>
    <row r="139" s="1" customFormat="1" spans="1:4">
      <c r="A139" s="4" t="str">
        <f t="shared" si="2"/>
        <v>20230301</v>
      </c>
      <c r="B139" s="4" t="str">
        <f>"2381201024"</f>
        <v>2381201024</v>
      </c>
      <c r="C139" s="4">
        <v>63.4</v>
      </c>
      <c r="D139" s="4"/>
    </row>
    <row r="140" s="1" customFormat="1" spans="1:4">
      <c r="A140" s="4" t="str">
        <f t="shared" si="2"/>
        <v>20230301</v>
      </c>
      <c r="B140" s="4" t="str">
        <f>"2381200328"</f>
        <v>2381200328</v>
      </c>
      <c r="C140" s="4">
        <v>63.3</v>
      </c>
      <c r="D140" s="4"/>
    </row>
    <row r="141" s="1" customFormat="1" spans="1:4">
      <c r="A141" s="4" t="str">
        <f t="shared" si="2"/>
        <v>20230301</v>
      </c>
      <c r="B141" s="4" t="str">
        <f>"2381200915"</f>
        <v>2381200915</v>
      </c>
      <c r="C141" s="4">
        <v>63.2</v>
      </c>
      <c r="D141" s="4"/>
    </row>
    <row r="142" s="1" customFormat="1" spans="1:4">
      <c r="A142" s="4" t="str">
        <f t="shared" si="2"/>
        <v>20230301</v>
      </c>
      <c r="B142" s="4" t="str">
        <f>"2381201311"</f>
        <v>2381201311</v>
      </c>
      <c r="C142" s="4">
        <v>63.2</v>
      </c>
      <c r="D142" s="4"/>
    </row>
    <row r="143" s="1" customFormat="1" spans="1:4">
      <c r="A143" s="4" t="str">
        <f t="shared" si="2"/>
        <v>20230301</v>
      </c>
      <c r="B143" s="4" t="str">
        <f>"2381200203"</f>
        <v>2381200203</v>
      </c>
      <c r="C143" s="4">
        <v>63.1</v>
      </c>
      <c r="D143" s="4"/>
    </row>
    <row r="144" s="1" customFormat="1" spans="1:4">
      <c r="A144" s="4" t="str">
        <f t="shared" si="2"/>
        <v>20230301</v>
      </c>
      <c r="B144" s="4" t="str">
        <f>"2381200913"</f>
        <v>2381200913</v>
      </c>
      <c r="C144" s="4">
        <v>63.1</v>
      </c>
      <c r="D144" s="4"/>
    </row>
    <row r="145" s="1" customFormat="1" spans="1:4">
      <c r="A145" s="4" t="str">
        <f t="shared" si="2"/>
        <v>20230301</v>
      </c>
      <c r="B145" s="4" t="str">
        <f>"2381201429"</f>
        <v>2381201429</v>
      </c>
      <c r="C145" s="4">
        <v>63.1</v>
      </c>
      <c r="D145" s="4"/>
    </row>
    <row r="146" s="1" customFormat="1" spans="1:4">
      <c r="A146" s="4" t="str">
        <f t="shared" si="2"/>
        <v>20230301</v>
      </c>
      <c r="B146" s="4" t="str">
        <f>"2381200329"</f>
        <v>2381200329</v>
      </c>
      <c r="C146" s="4">
        <v>62.9</v>
      </c>
      <c r="D146" s="4"/>
    </row>
    <row r="147" s="1" customFormat="1" spans="1:4">
      <c r="A147" s="4" t="str">
        <f t="shared" si="2"/>
        <v>20230301</v>
      </c>
      <c r="B147" s="4" t="str">
        <f>"2381200411"</f>
        <v>2381200411</v>
      </c>
      <c r="C147" s="4">
        <v>62.9</v>
      </c>
      <c r="D147" s="4"/>
    </row>
    <row r="148" s="1" customFormat="1" spans="1:4">
      <c r="A148" s="4" t="str">
        <f t="shared" si="2"/>
        <v>20230301</v>
      </c>
      <c r="B148" s="4" t="str">
        <f>"2381200606"</f>
        <v>2381200606</v>
      </c>
      <c r="C148" s="4">
        <v>62.9</v>
      </c>
      <c r="D148" s="4"/>
    </row>
    <row r="149" s="1" customFormat="1" spans="1:4">
      <c r="A149" s="4" t="str">
        <f t="shared" si="2"/>
        <v>20230301</v>
      </c>
      <c r="B149" s="4" t="str">
        <f>"2381201201"</f>
        <v>2381201201</v>
      </c>
      <c r="C149" s="4">
        <v>62.9</v>
      </c>
      <c r="D149" s="4"/>
    </row>
    <row r="150" s="1" customFormat="1" spans="1:4">
      <c r="A150" s="4" t="str">
        <f t="shared" si="2"/>
        <v>20230301</v>
      </c>
      <c r="B150" s="4" t="str">
        <f>"2381201410"</f>
        <v>2381201410</v>
      </c>
      <c r="C150" s="4">
        <v>62.9</v>
      </c>
      <c r="D150" s="4"/>
    </row>
    <row r="151" s="1" customFormat="1" spans="1:4">
      <c r="A151" s="4" t="str">
        <f t="shared" si="2"/>
        <v>20230301</v>
      </c>
      <c r="B151" s="4" t="str">
        <f>"2381200501"</f>
        <v>2381200501</v>
      </c>
      <c r="C151" s="4">
        <v>62.7</v>
      </c>
      <c r="D151" s="4"/>
    </row>
    <row r="152" s="1" customFormat="1" spans="1:4">
      <c r="A152" s="4" t="str">
        <f t="shared" si="2"/>
        <v>20230301</v>
      </c>
      <c r="B152" s="4" t="str">
        <f>"2381200526"</f>
        <v>2381200526</v>
      </c>
      <c r="C152" s="4">
        <v>62.7</v>
      </c>
      <c r="D152" s="4"/>
    </row>
    <row r="153" s="1" customFormat="1" spans="1:4">
      <c r="A153" s="4" t="str">
        <f t="shared" si="2"/>
        <v>20230301</v>
      </c>
      <c r="B153" s="4" t="str">
        <f>"2381200825"</f>
        <v>2381200825</v>
      </c>
      <c r="C153" s="4">
        <v>62.7</v>
      </c>
      <c r="D153" s="4"/>
    </row>
    <row r="154" s="1" customFormat="1" spans="1:4">
      <c r="A154" s="4" t="str">
        <f t="shared" si="2"/>
        <v>20230301</v>
      </c>
      <c r="B154" s="4" t="str">
        <f>"2381200122"</f>
        <v>2381200122</v>
      </c>
      <c r="C154" s="4">
        <v>62.5</v>
      </c>
      <c r="D154" s="4"/>
    </row>
    <row r="155" s="1" customFormat="1" spans="1:4">
      <c r="A155" s="4" t="str">
        <f t="shared" si="2"/>
        <v>20230301</v>
      </c>
      <c r="B155" s="4" t="str">
        <f>"2381200428"</f>
        <v>2381200428</v>
      </c>
      <c r="C155" s="4">
        <v>62.5</v>
      </c>
      <c r="D155" s="4"/>
    </row>
    <row r="156" s="1" customFormat="1" spans="1:4">
      <c r="A156" s="4" t="str">
        <f t="shared" si="2"/>
        <v>20230301</v>
      </c>
      <c r="B156" s="4" t="str">
        <f>"2381200720"</f>
        <v>2381200720</v>
      </c>
      <c r="C156" s="4">
        <v>62.3</v>
      </c>
      <c r="D156" s="4"/>
    </row>
    <row r="157" s="1" customFormat="1" spans="1:4">
      <c r="A157" s="4" t="str">
        <f t="shared" si="2"/>
        <v>20230301</v>
      </c>
      <c r="B157" s="4" t="str">
        <f>"2381200421"</f>
        <v>2381200421</v>
      </c>
      <c r="C157" s="4">
        <v>62.2</v>
      </c>
      <c r="D157" s="4"/>
    </row>
    <row r="158" s="1" customFormat="1" spans="1:4">
      <c r="A158" s="4" t="str">
        <f t="shared" si="2"/>
        <v>20230301</v>
      </c>
      <c r="B158" s="4" t="str">
        <f>"2381200627"</f>
        <v>2381200627</v>
      </c>
      <c r="C158" s="4">
        <v>62.2</v>
      </c>
      <c r="D158" s="4"/>
    </row>
    <row r="159" s="1" customFormat="1" spans="1:4">
      <c r="A159" s="4" t="str">
        <f t="shared" si="2"/>
        <v>20230301</v>
      </c>
      <c r="B159" s="4" t="str">
        <f>"2381201104"</f>
        <v>2381201104</v>
      </c>
      <c r="C159" s="4">
        <v>62.2</v>
      </c>
      <c r="D159" s="4"/>
    </row>
    <row r="160" s="1" customFormat="1" spans="1:4">
      <c r="A160" s="4" t="str">
        <f t="shared" si="2"/>
        <v>20230301</v>
      </c>
      <c r="B160" s="4" t="str">
        <f>"2381201409"</f>
        <v>2381201409</v>
      </c>
      <c r="C160" s="4">
        <v>62.1</v>
      </c>
      <c r="D160" s="4"/>
    </row>
    <row r="161" s="1" customFormat="1" spans="1:4">
      <c r="A161" s="4" t="str">
        <f t="shared" si="2"/>
        <v>20230301</v>
      </c>
      <c r="B161" s="4" t="str">
        <f>"2381200706"</f>
        <v>2381200706</v>
      </c>
      <c r="C161" s="4">
        <v>62</v>
      </c>
      <c r="D161" s="4"/>
    </row>
    <row r="162" s="1" customFormat="1" spans="1:4">
      <c r="A162" s="4" t="str">
        <f t="shared" si="2"/>
        <v>20230301</v>
      </c>
      <c r="B162" s="4" t="str">
        <f>"2381201610"</f>
        <v>2381201610</v>
      </c>
      <c r="C162" s="4">
        <v>62</v>
      </c>
      <c r="D162" s="4"/>
    </row>
    <row r="163" s="1" customFormat="1" spans="1:4">
      <c r="A163" s="4" t="str">
        <f t="shared" si="2"/>
        <v>20230301</v>
      </c>
      <c r="B163" s="4" t="str">
        <f>"2381201129"</f>
        <v>2381201129</v>
      </c>
      <c r="C163" s="4">
        <v>61.9</v>
      </c>
      <c r="D163" s="4"/>
    </row>
    <row r="164" s="1" customFormat="1" spans="1:4">
      <c r="A164" s="4" t="str">
        <f t="shared" si="2"/>
        <v>20230301</v>
      </c>
      <c r="B164" s="4" t="str">
        <f>"2381201325"</f>
        <v>2381201325</v>
      </c>
      <c r="C164" s="4">
        <v>61.9</v>
      </c>
      <c r="D164" s="4"/>
    </row>
    <row r="165" s="1" customFormat="1" spans="1:4">
      <c r="A165" s="4" t="str">
        <f t="shared" si="2"/>
        <v>20230301</v>
      </c>
      <c r="B165" s="4" t="str">
        <f>"2381200811"</f>
        <v>2381200811</v>
      </c>
      <c r="C165" s="4">
        <v>61.8</v>
      </c>
      <c r="D165" s="4"/>
    </row>
    <row r="166" s="1" customFormat="1" spans="1:4">
      <c r="A166" s="4" t="str">
        <f t="shared" si="2"/>
        <v>20230301</v>
      </c>
      <c r="B166" s="4" t="str">
        <f>"2381201623"</f>
        <v>2381201623</v>
      </c>
      <c r="C166" s="4">
        <v>61.8</v>
      </c>
      <c r="D166" s="4"/>
    </row>
    <row r="167" s="1" customFormat="1" spans="1:4">
      <c r="A167" s="4" t="str">
        <f t="shared" si="2"/>
        <v>20230301</v>
      </c>
      <c r="B167" s="4" t="str">
        <f>"2381201603"</f>
        <v>2381201603</v>
      </c>
      <c r="C167" s="4">
        <v>61.7</v>
      </c>
      <c r="D167" s="4"/>
    </row>
    <row r="168" s="1" customFormat="1" spans="1:4">
      <c r="A168" s="4" t="str">
        <f t="shared" si="2"/>
        <v>20230301</v>
      </c>
      <c r="B168" s="4" t="str">
        <f>"2381201624"</f>
        <v>2381201624</v>
      </c>
      <c r="C168" s="4">
        <v>61.7</v>
      </c>
      <c r="D168" s="4"/>
    </row>
    <row r="169" s="1" customFormat="1" spans="1:4">
      <c r="A169" s="4" t="str">
        <f t="shared" si="2"/>
        <v>20230301</v>
      </c>
      <c r="B169" s="4" t="str">
        <f>"2381200605"</f>
        <v>2381200605</v>
      </c>
      <c r="C169" s="4">
        <v>61.6</v>
      </c>
      <c r="D169" s="4"/>
    </row>
    <row r="170" s="1" customFormat="1" spans="1:4">
      <c r="A170" s="4" t="str">
        <f t="shared" si="2"/>
        <v>20230301</v>
      </c>
      <c r="B170" s="4" t="str">
        <f>"2381201002"</f>
        <v>2381201002</v>
      </c>
      <c r="C170" s="4">
        <v>61.5</v>
      </c>
      <c r="D170" s="4"/>
    </row>
    <row r="171" s="1" customFormat="1" spans="1:4">
      <c r="A171" s="4" t="str">
        <f t="shared" si="2"/>
        <v>20230301</v>
      </c>
      <c r="B171" s="4" t="str">
        <f>"2381201019"</f>
        <v>2381201019</v>
      </c>
      <c r="C171" s="4">
        <v>61.5</v>
      </c>
      <c r="D171" s="4"/>
    </row>
    <row r="172" s="1" customFormat="1" spans="1:4">
      <c r="A172" s="4" t="str">
        <f t="shared" si="2"/>
        <v>20230301</v>
      </c>
      <c r="B172" s="4" t="str">
        <f>"2381200515"</f>
        <v>2381200515</v>
      </c>
      <c r="C172" s="4">
        <v>61.4</v>
      </c>
      <c r="D172" s="4"/>
    </row>
    <row r="173" s="1" customFormat="1" spans="1:4">
      <c r="A173" s="4" t="str">
        <f t="shared" si="2"/>
        <v>20230301</v>
      </c>
      <c r="B173" s="4" t="str">
        <f>"2381200204"</f>
        <v>2381200204</v>
      </c>
      <c r="C173" s="4">
        <v>61.3</v>
      </c>
      <c r="D173" s="4"/>
    </row>
    <row r="174" s="1" customFormat="1" spans="1:4">
      <c r="A174" s="4" t="str">
        <f t="shared" si="2"/>
        <v>20230301</v>
      </c>
      <c r="B174" s="4" t="str">
        <f>"2381200310"</f>
        <v>2381200310</v>
      </c>
      <c r="C174" s="4">
        <v>61.3</v>
      </c>
      <c r="D174" s="4"/>
    </row>
    <row r="175" s="1" customFormat="1" spans="1:4">
      <c r="A175" s="4" t="str">
        <f t="shared" si="2"/>
        <v>20230301</v>
      </c>
      <c r="B175" s="4" t="str">
        <f>"2381200316"</f>
        <v>2381200316</v>
      </c>
      <c r="C175" s="4">
        <v>61.3</v>
      </c>
      <c r="D175" s="4"/>
    </row>
    <row r="176" s="1" customFormat="1" spans="1:4">
      <c r="A176" s="4" t="str">
        <f t="shared" si="2"/>
        <v>20230301</v>
      </c>
      <c r="B176" s="4" t="str">
        <f>"2381200602"</f>
        <v>2381200602</v>
      </c>
      <c r="C176" s="4">
        <v>61.3</v>
      </c>
      <c r="D176" s="4"/>
    </row>
    <row r="177" s="1" customFormat="1" spans="1:4">
      <c r="A177" s="4" t="str">
        <f t="shared" si="2"/>
        <v>20230301</v>
      </c>
      <c r="B177" s="4" t="str">
        <f>"2381200902"</f>
        <v>2381200902</v>
      </c>
      <c r="C177" s="4">
        <v>61.3</v>
      </c>
      <c r="D177" s="4"/>
    </row>
    <row r="178" s="1" customFormat="1" spans="1:4">
      <c r="A178" s="4" t="str">
        <f t="shared" si="2"/>
        <v>20230301</v>
      </c>
      <c r="B178" s="4" t="str">
        <f>"2381201316"</f>
        <v>2381201316</v>
      </c>
      <c r="C178" s="4">
        <v>61.3</v>
      </c>
      <c r="D178" s="4"/>
    </row>
    <row r="179" s="1" customFormat="1" spans="1:4">
      <c r="A179" s="4" t="str">
        <f t="shared" si="2"/>
        <v>20230301</v>
      </c>
      <c r="B179" s="4" t="str">
        <f>"2381201204"</f>
        <v>2381201204</v>
      </c>
      <c r="C179" s="4">
        <v>61.2</v>
      </c>
      <c r="D179" s="4"/>
    </row>
    <row r="180" s="1" customFormat="1" spans="1:4">
      <c r="A180" s="4" t="str">
        <f t="shared" si="2"/>
        <v>20230301</v>
      </c>
      <c r="B180" s="4" t="str">
        <f>"2381200326"</f>
        <v>2381200326</v>
      </c>
      <c r="C180" s="4">
        <v>61.1</v>
      </c>
      <c r="D180" s="4"/>
    </row>
    <row r="181" s="1" customFormat="1" spans="1:4">
      <c r="A181" s="4" t="str">
        <f t="shared" si="2"/>
        <v>20230301</v>
      </c>
      <c r="B181" s="4" t="str">
        <f>"2381201029"</f>
        <v>2381201029</v>
      </c>
      <c r="C181" s="4">
        <v>61.1</v>
      </c>
      <c r="D181" s="4"/>
    </row>
    <row r="182" s="1" customFormat="1" spans="1:4">
      <c r="A182" s="4" t="str">
        <f t="shared" si="2"/>
        <v>20230301</v>
      </c>
      <c r="B182" s="4" t="str">
        <f>"2381201310"</f>
        <v>2381201310</v>
      </c>
      <c r="C182" s="4">
        <v>61.1</v>
      </c>
      <c r="D182" s="4"/>
    </row>
    <row r="183" s="1" customFormat="1" spans="1:4">
      <c r="A183" s="4" t="str">
        <f t="shared" si="2"/>
        <v>20230301</v>
      </c>
      <c r="B183" s="4" t="str">
        <f>"2381201502"</f>
        <v>2381201502</v>
      </c>
      <c r="C183" s="4">
        <v>61.1</v>
      </c>
      <c r="D183" s="4"/>
    </row>
    <row r="184" s="1" customFormat="1" spans="1:4">
      <c r="A184" s="4" t="str">
        <f t="shared" si="2"/>
        <v>20230301</v>
      </c>
      <c r="B184" s="4" t="str">
        <f>"2381200603"</f>
        <v>2381200603</v>
      </c>
      <c r="C184" s="4">
        <v>61</v>
      </c>
      <c r="D184" s="4"/>
    </row>
    <row r="185" s="1" customFormat="1" spans="1:4">
      <c r="A185" s="4" t="str">
        <f t="shared" si="2"/>
        <v>20230301</v>
      </c>
      <c r="B185" s="4" t="str">
        <f>"2381200715"</f>
        <v>2381200715</v>
      </c>
      <c r="C185" s="4">
        <v>61</v>
      </c>
      <c r="D185" s="4"/>
    </row>
    <row r="186" s="1" customFormat="1" spans="1:4">
      <c r="A186" s="4" t="str">
        <f t="shared" si="2"/>
        <v>20230301</v>
      </c>
      <c r="B186" s="4" t="str">
        <f>"2381201006"</f>
        <v>2381201006</v>
      </c>
      <c r="C186" s="4">
        <v>61</v>
      </c>
      <c r="D186" s="4"/>
    </row>
    <row r="187" s="1" customFormat="1" spans="1:4">
      <c r="A187" s="4" t="str">
        <f t="shared" si="2"/>
        <v>20230301</v>
      </c>
      <c r="B187" s="4" t="str">
        <f>"2381201620"</f>
        <v>2381201620</v>
      </c>
      <c r="C187" s="4">
        <v>60.9</v>
      </c>
      <c r="D187" s="4"/>
    </row>
    <row r="188" s="1" customFormat="1" spans="1:4">
      <c r="A188" s="4" t="str">
        <f t="shared" si="2"/>
        <v>20230301</v>
      </c>
      <c r="B188" s="4" t="str">
        <f>"2381200219"</f>
        <v>2381200219</v>
      </c>
      <c r="C188" s="4">
        <v>60.8</v>
      </c>
      <c r="D188" s="4"/>
    </row>
    <row r="189" s="1" customFormat="1" spans="1:4">
      <c r="A189" s="4" t="str">
        <f t="shared" si="2"/>
        <v>20230301</v>
      </c>
      <c r="B189" s="4" t="str">
        <f>"2381201220"</f>
        <v>2381201220</v>
      </c>
      <c r="C189" s="4">
        <v>60.8</v>
      </c>
      <c r="D189" s="4"/>
    </row>
    <row r="190" s="1" customFormat="1" spans="1:4">
      <c r="A190" s="4" t="str">
        <f t="shared" si="2"/>
        <v>20230301</v>
      </c>
      <c r="B190" s="4" t="str">
        <f>"2381200930"</f>
        <v>2381200930</v>
      </c>
      <c r="C190" s="4">
        <v>60.7</v>
      </c>
      <c r="D190" s="4"/>
    </row>
    <row r="191" s="1" customFormat="1" spans="1:4">
      <c r="A191" s="4" t="str">
        <f t="shared" si="2"/>
        <v>20230301</v>
      </c>
      <c r="B191" s="4" t="str">
        <f>"2381201312"</f>
        <v>2381201312</v>
      </c>
      <c r="C191" s="4">
        <v>60.7</v>
      </c>
      <c r="D191" s="4"/>
    </row>
    <row r="192" s="1" customFormat="1" spans="1:4">
      <c r="A192" s="4" t="str">
        <f t="shared" si="2"/>
        <v>20230301</v>
      </c>
      <c r="B192" s="4" t="str">
        <f>"2381200613"</f>
        <v>2381200613</v>
      </c>
      <c r="C192" s="4">
        <v>60.6</v>
      </c>
      <c r="D192" s="4"/>
    </row>
    <row r="193" s="1" customFormat="1" spans="1:4">
      <c r="A193" s="4" t="str">
        <f t="shared" si="2"/>
        <v>20230301</v>
      </c>
      <c r="B193" s="4" t="str">
        <f>"2381201313"</f>
        <v>2381201313</v>
      </c>
      <c r="C193" s="4">
        <v>60.6</v>
      </c>
      <c r="D193" s="4"/>
    </row>
    <row r="194" s="1" customFormat="1" spans="1:4">
      <c r="A194" s="4" t="str">
        <f t="shared" si="2"/>
        <v>20230301</v>
      </c>
      <c r="B194" s="4" t="str">
        <f>"2381201317"</f>
        <v>2381201317</v>
      </c>
      <c r="C194" s="4">
        <v>60.6</v>
      </c>
      <c r="D194" s="4"/>
    </row>
    <row r="195" s="1" customFormat="1" spans="1:4">
      <c r="A195" s="4" t="str">
        <f t="shared" ref="A195:A258" si="3">"20230301"</f>
        <v>20230301</v>
      </c>
      <c r="B195" s="4" t="str">
        <f>"2381200728"</f>
        <v>2381200728</v>
      </c>
      <c r="C195" s="4">
        <v>60.5</v>
      </c>
      <c r="D195" s="4"/>
    </row>
    <row r="196" s="1" customFormat="1" spans="1:4">
      <c r="A196" s="4" t="str">
        <f t="shared" si="3"/>
        <v>20230301</v>
      </c>
      <c r="B196" s="4" t="str">
        <f>"2381200914"</f>
        <v>2381200914</v>
      </c>
      <c r="C196" s="4">
        <v>60.5</v>
      </c>
      <c r="D196" s="4"/>
    </row>
    <row r="197" s="1" customFormat="1" spans="1:4">
      <c r="A197" s="4" t="str">
        <f t="shared" si="3"/>
        <v>20230301</v>
      </c>
      <c r="B197" s="4" t="str">
        <f>"2381201320"</f>
        <v>2381201320</v>
      </c>
      <c r="C197" s="4">
        <v>60.5</v>
      </c>
      <c r="D197" s="4"/>
    </row>
    <row r="198" s="1" customFormat="1" spans="1:4">
      <c r="A198" s="4" t="str">
        <f t="shared" si="3"/>
        <v>20230301</v>
      </c>
      <c r="B198" s="4" t="str">
        <f>"2381201521"</f>
        <v>2381201521</v>
      </c>
      <c r="C198" s="4">
        <v>60.5</v>
      </c>
      <c r="D198" s="4"/>
    </row>
    <row r="199" s="1" customFormat="1" spans="1:4">
      <c r="A199" s="4" t="str">
        <f t="shared" si="3"/>
        <v>20230301</v>
      </c>
      <c r="B199" s="4" t="str">
        <f>"2381200612"</f>
        <v>2381200612</v>
      </c>
      <c r="C199" s="4">
        <v>60.4</v>
      </c>
      <c r="D199" s="4"/>
    </row>
    <row r="200" s="1" customFormat="1" spans="1:4">
      <c r="A200" s="4" t="str">
        <f t="shared" si="3"/>
        <v>20230301</v>
      </c>
      <c r="B200" s="4" t="str">
        <f>"2381200806"</f>
        <v>2381200806</v>
      </c>
      <c r="C200" s="4">
        <v>60.4</v>
      </c>
      <c r="D200" s="4"/>
    </row>
    <row r="201" s="1" customFormat="1" spans="1:4">
      <c r="A201" s="4" t="str">
        <f t="shared" si="3"/>
        <v>20230301</v>
      </c>
      <c r="B201" s="4" t="str">
        <f>"2381201622"</f>
        <v>2381201622</v>
      </c>
      <c r="C201" s="4">
        <v>60.2</v>
      </c>
      <c r="D201" s="4"/>
    </row>
    <row r="202" s="1" customFormat="1" spans="1:4">
      <c r="A202" s="4" t="str">
        <f t="shared" si="3"/>
        <v>20230301</v>
      </c>
      <c r="B202" s="4" t="str">
        <f>"2381201529"</f>
        <v>2381201529</v>
      </c>
      <c r="C202" s="4">
        <v>60.1</v>
      </c>
      <c r="D202" s="4"/>
    </row>
    <row r="203" s="1" customFormat="1" spans="1:4">
      <c r="A203" s="4" t="str">
        <f t="shared" si="3"/>
        <v>20230301</v>
      </c>
      <c r="B203" s="4" t="str">
        <f>"2381200407"</f>
        <v>2381200407</v>
      </c>
      <c r="C203" s="4">
        <v>60</v>
      </c>
      <c r="D203" s="4"/>
    </row>
    <row r="204" s="1" customFormat="1" spans="1:4">
      <c r="A204" s="4" t="str">
        <f t="shared" si="3"/>
        <v>20230301</v>
      </c>
      <c r="B204" s="4" t="str">
        <f>"2381200630"</f>
        <v>2381200630</v>
      </c>
      <c r="C204" s="4">
        <v>59.9</v>
      </c>
      <c r="D204" s="4"/>
    </row>
    <row r="205" s="1" customFormat="1" spans="1:4">
      <c r="A205" s="4" t="str">
        <f t="shared" si="3"/>
        <v>20230301</v>
      </c>
      <c r="B205" s="4" t="str">
        <f>"2381201613"</f>
        <v>2381201613</v>
      </c>
      <c r="C205" s="4">
        <v>59.9</v>
      </c>
      <c r="D205" s="4"/>
    </row>
    <row r="206" s="1" customFormat="1" spans="1:4">
      <c r="A206" s="4" t="str">
        <f t="shared" si="3"/>
        <v>20230301</v>
      </c>
      <c r="B206" s="4" t="str">
        <f>"2381200322"</f>
        <v>2381200322</v>
      </c>
      <c r="C206" s="4">
        <v>59.8</v>
      </c>
      <c r="D206" s="4"/>
    </row>
    <row r="207" s="1" customFormat="1" spans="1:4">
      <c r="A207" s="4" t="str">
        <f t="shared" si="3"/>
        <v>20230301</v>
      </c>
      <c r="B207" s="4" t="str">
        <f>"2381200701"</f>
        <v>2381200701</v>
      </c>
      <c r="C207" s="4">
        <v>59.8</v>
      </c>
      <c r="D207" s="4"/>
    </row>
    <row r="208" s="1" customFormat="1" spans="1:4">
      <c r="A208" s="4" t="str">
        <f t="shared" si="3"/>
        <v>20230301</v>
      </c>
      <c r="B208" s="4" t="str">
        <f>"2381201013"</f>
        <v>2381201013</v>
      </c>
      <c r="C208" s="4">
        <v>59.8</v>
      </c>
      <c r="D208" s="4"/>
    </row>
    <row r="209" s="1" customFormat="1" spans="1:4">
      <c r="A209" s="4" t="str">
        <f t="shared" si="3"/>
        <v>20230301</v>
      </c>
      <c r="B209" s="4" t="str">
        <f>"2381200124"</f>
        <v>2381200124</v>
      </c>
      <c r="C209" s="4">
        <v>59.7</v>
      </c>
      <c r="D209" s="4"/>
    </row>
    <row r="210" s="1" customFormat="1" spans="1:4">
      <c r="A210" s="4" t="str">
        <f t="shared" si="3"/>
        <v>20230301</v>
      </c>
      <c r="B210" s="4" t="str">
        <f>"2381200522"</f>
        <v>2381200522</v>
      </c>
      <c r="C210" s="4">
        <v>59.7</v>
      </c>
      <c r="D210" s="4"/>
    </row>
    <row r="211" s="1" customFormat="1" spans="1:4">
      <c r="A211" s="4" t="str">
        <f t="shared" si="3"/>
        <v>20230301</v>
      </c>
      <c r="B211" s="4" t="str">
        <f>"2381200925"</f>
        <v>2381200925</v>
      </c>
      <c r="C211" s="4">
        <v>59.7</v>
      </c>
      <c r="D211" s="4"/>
    </row>
    <row r="212" s="1" customFormat="1" spans="1:4">
      <c r="A212" s="4" t="str">
        <f t="shared" si="3"/>
        <v>20230301</v>
      </c>
      <c r="B212" s="4" t="str">
        <f>"2381201321"</f>
        <v>2381201321</v>
      </c>
      <c r="C212" s="4">
        <v>59.7</v>
      </c>
      <c r="D212" s="4"/>
    </row>
    <row r="213" s="1" customFormat="1" spans="1:4">
      <c r="A213" s="4" t="str">
        <f t="shared" si="3"/>
        <v>20230301</v>
      </c>
      <c r="B213" s="4" t="str">
        <f>"2381200401"</f>
        <v>2381200401</v>
      </c>
      <c r="C213" s="4">
        <v>59.6</v>
      </c>
      <c r="D213" s="4"/>
    </row>
    <row r="214" s="1" customFormat="1" spans="1:4">
      <c r="A214" s="4" t="str">
        <f t="shared" si="3"/>
        <v>20230301</v>
      </c>
      <c r="B214" s="4" t="str">
        <f>"2381200711"</f>
        <v>2381200711</v>
      </c>
      <c r="C214" s="4">
        <v>59.6</v>
      </c>
      <c r="D214" s="4"/>
    </row>
    <row r="215" s="1" customFormat="1" spans="1:4">
      <c r="A215" s="4" t="str">
        <f t="shared" si="3"/>
        <v>20230301</v>
      </c>
      <c r="B215" s="4" t="str">
        <f>"2381200214"</f>
        <v>2381200214</v>
      </c>
      <c r="C215" s="4">
        <v>59.5</v>
      </c>
      <c r="D215" s="4"/>
    </row>
    <row r="216" s="1" customFormat="1" spans="1:4">
      <c r="A216" s="4" t="str">
        <f t="shared" si="3"/>
        <v>20230301</v>
      </c>
      <c r="B216" s="4" t="str">
        <f>"2381201005"</f>
        <v>2381201005</v>
      </c>
      <c r="C216" s="4">
        <v>59.4</v>
      </c>
      <c r="D216" s="4"/>
    </row>
    <row r="217" s="1" customFormat="1" spans="1:4">
      <c r="A217" s="4" t="str">
        <f t="shared" si="3"/>
        <v>20230301</v>
      </c>
      <c r="B217" s="4" t="str">
        <f>"2381201225"</f>
        <v>2381201225</v>
      </c>
      <c r="C217" s="4">
        <v>59.4</v>
      </c>
      <c r="D217" s="4"/>
    </row>
    <row r="218" s="1" customFormat="1" spans="1:4">
      <c r="A218" s="4" t="str">
        <f t="shared" si="3"/>
        <v>20230301</v>
      </c>
      <c r="B218" s="4" t="str">
        <f>"2381201403"</f>
        <v>2381201403</v>
      </c>
      <c r="C218" s="4">
        <v>59.4</v>
      </c>
      <c r="D218" s="4"/>
    </row>
    <row r="219" s="1" customFormat="1" spans="1:4">
      <c r="A219" s="4" t="str">
        <f t="shared" si="3"/>
        <v>20230301</v>
      </c>
      <c r="B219" s="4" t="str">
        <f>"2381200427"</f>
        <v>2381200427</v>
      </c>
      <c r="C219" s="4">
        <v>59.2</v>
      </c>
      <c r="D219" s="4"/>
    </row>
    <row r="220" s="1" customFormat="1" spans="1:4">
      <c r="A220" s="4" t="str">
        <f t="shared" si="3"/>
        <v>20230301</v>
      </c>
      <c r="B220" s="4" t="str">
        <f>"2381201125"</f>
        <v>2381201125</v>
      </c>
      <c r="C220" s="4">
        <v>59.2</v>
      </c>
      <c r="D220" s="4"/>
    </row>
    <row r="221" s="1" customFormat="1" spans="1:4">
      <c r="A221" s="4" t="str">
        <f t="shared" si="3"/>
        <v>20230301</v>
      </c>
      <c r="B221" s="4" t="str">
        <f>"2381201415"</f>
        <v>2381201415</v>
      </c>
      <c r="C221" s="4">
        <v>59.2</v>
      </c>
      <c r="D221" s="4"/>
    </row>
    <row r="222" s="1" customFormat="1" spans="1:4">
      <c r="A222" s="4" t="str">
        <f t="shared" si="3"/>
        <v>20230301</v>
      </c>
      <c r="B222" s="4" t="str">
        <f>"2381200311"</f>
        <v>2381200311</v>
      </c>
      <c r="C222" s="4">
        <v>59</v>
      </c>
      <c r="D222" s="4"/>
    </row>
    <row r="223" s="1" customFormat="1" spans="1:4">
      <c r="A223" s="4" t="str">
        <f t="shared" si="3"/>
        <v>20230301</v>
      </c>
      <c r="B223" s="4" t="str">
        <f>"2381200812"</f>
        <v>2381200812</v>
      </c>
      <c r="C223" s="4">
        <v>59</v>
      </c>
      <c r="D223" s="4"/>
    </row>
    <row r="224" s="1" customFormat="1" spans="1:4">
      <c r="A224" s="4" t="str">
        <f t="shared" si="3"/>
        <v>20230301</v>
      </c>
      <c r="B224" s="4" t="str">
        <f>"2381200119"</f>
        <v>2381200119</v>
      </c>
      <c r="C224" s="4">
        <v>58.9</v>
      </c>
      <c r="D224" s="4"/>
    </row>
    <row r="225" s="1" customFormat="1" spans="1:4">
      <c r="A225" s="4" t="str">
        <f t="shared" si="3"/>
        <v>20230301</v>
      </c>
      <c r="B225" s="4" t="str">
        <f>"2381200916"</f>
        <v>2381200916</v>
      </c>
      <c r="C225" s="4">
        <v>58.8</v>
      </c>
      <c r="D225" s="4"/>
    </row>
    <row r="226" s="1" customFormat="1" spans="1:4">
      <c r="A226" s="4" t="str">
        <f t="shared" si="3"/>
        <v>20230301</v>
      </c>
      <c r="B226" s="4" t="str">
        <f>"2381200413"</f>
        <v>2381200413</v>
      </c>
      <c r="C226" s="4">
        <v>58.7</v>
      </c>
      <c r="D226" s="4"/>
    </row>
    <row r="227" s="1" customFormat="1" spans="1:4">
      <c r="A227" s="4" t="str">
        <f t="shared" si="3"/>
        <v>20230301</v>
      </c>
      <c r="B227" s="4" t="str">
        <f>"2381200813"</f>
        <v>2381200813</v>
      </c>
      <c r="C227" s="4">
        <v>58.7</v>
      </c>
      <c r="D227" s="4"/>
    </row>
    <row r="228" s="1" customFormat="1" spans="1:4">
      <c r="A228" s="4" t="str">
        <f t="shared" si="3"/>
        <v>20230301</v>
      </c>
      <c r="B228" s="4" t="str">
        <f>"2381200906"</f>
        <v>2381200906</v>
      </c>
      <c r="C228" s="4">
        <v>58.7</v>
      </c>
      <c r="D228" s="4"/>
    </row>
    <row r="229" s="1" customFormat="1" spans="1:4">
      <c r="A229" s="4" t="str">
        <f t="shared" si="3"/>
        <v>20230301</v>
      </c>
      <c r="B229" s="4" t="str">
        <f>"2381201110"</f>
        <v>2381201110</v>
      </c>
      <c r="C229" s="4">
        <v>58.7</v>
      </c>
      <c r="D229" s="4"/>
    </row>
    <row r="230" s="1" customFormat="1" spans="1:4">
      <c r="A230" s="4" t="str">
        <f t="shared" si="3"/>
        <v>20230301</v>
      </c>
      <c r="B230" s="4" t="str">
        <f>"2381200121"</f>
        <v>2381200121</v>
      </c>
      <c r="C230" s="4">
        <v>58.6</v>
      </c>
      <c r="D230" s="4"/>
    </row>
    <row r="231" s="1" customFormat="1" spans="1:4">
      <c r="A231" s="4" t="str">
        <f t="shared" si="3"/>
        <v>20230301</v>
      </c>
      <c r="B231" s="4" t="str">
        <f>"2381200128"</f>
        <v>2381200128</v>
      </c>
      <c r="C231" s="4">
        <v>58.6</v>
      </c>
      <c r="D231" s="4"/>
    </row>
    <row r="232" s="1" customFormat="1" spans="1:4">
      <c r="A232" s="4" t="str">
        <f t="shared" si="3"/>
        <v>20230301</v>
      </c>
      <c r="B232" s="4" t="str">
        <f>"2381200625"</f>
        <v>2381200625</v>
      </c>
      <c r="C232" s="4">
        <v>58.5</v>
      </c>
      <c r="D232" s="4"/>
    </row>
    <row r="233" s="1" customFormat="1" spans="1:4">
      <c r="A233" s="4" t="str">
        <f t="shared" si="3"/>
        <v>20230301</v>
      </c>
      <c r="B233" s="4" t="str">
        <f>"2381200704"</f>
        <v>2381200704</v>
      </c>
      <c r="C233" s="4">
        <v>58.5</v>
      </c>
      <c r="D233" s="4"/>
    </row>
    <row r="234" s="1" customFormat="1" spans="1:4">
      <c r="A234" s="4" t="str">
        <f t="shared" si="3"/>
        <v>20230301</v>
      </c>
      <c r="B234" s="4" t="str">
        <f>"2381201305"</f>
        <v>2381201305</v>
      </c>
      <c r="C234" s="4">
        <v>58.5</v>
      </c>
      <c r="D234" s="4"/>
    </row>
    <row r="235" s="1" customFormat="1" spans="1:4">
      <c r="A235" s="4" t="str">
        <f t="shared" si="3"/>
        <v>20230301</v>
      </c>
      <c r="B235" s="4" t="str">
        <f>"2381201515"</f>
        <v>2381201515</v>
      </c>
      <c r="C235" s="4">
        <v>58.4</v>
      </c>
      <c r="D235" s="4"/>
    </row>
    <row r="236" s="1" customFormat="1" spans="1:4">
      <c r="A236" s="4" t="str">
        <f t="shared" si="3"/>
        <v>20230301</v>
      </c>
      <c r="B236" s="4" t="str">
        <f>"2381200716"</f>
        <v>2381200716</v>
      </c>
      <c r="C236" s="4">
        <v>58.3</v>
      </c>
      <c r="D236" s="4"/>
    </row>
    <row r="237" s="1" customFormat="1" spans="1:4">
      <c r="A237" s="4" t="str">
        <f t="shared" si="3"/>
        <v>20230301</v>
      </c>
      <c r="B237" s="4" t="str">
        <f>"2381200819"</f>
        <v>2381200819</v>
      </c>
      <c r="C237" s="4">
        <v>58.3</v>
      </c>
      <c r="D237" s="4"/>
    </row>
    <row r="238" s="1" customFormat="1" spans="1:4">
      <c r="A238" s="4" t="str">
        <f t="shared" si="3"/>
        <v>20230301</v>
      </c>
      <c r="B238" s="4" t="str">
        <f>"2381201420"</f>
        <v>2381201420</v>
      </c>
      <c r="C238" s="4">
        <v>58.3</v>
      </c>
      <c r="D238" s="4"/>
    </row>
    <row r="239" s="1" customFormat="1" spans="1:4">
      <c r="A239" s="4" t="str">
        <f t="shared" si="3"/>
        <v>20230301</v>
      </c>
      <c r="B239" s="4" t="str">
        <f>"2381201505"</f>
        <v>2381201505</v>
      </c>
      <c r="C239" s="4">
        <v>58.3</v>
      </c>
      <c r="D239" s="4"/>
    </row>
    <row r="240" s="1" customFormat="1" spans="1:4">
      <c r="A240" s="4" t="str">
        <f t="shared" si="3"/>
        <v>20230301</v>
      </c>
      <c r="B240" s="4" t="str">
        <f>"2381201122"</f>
        <v>2381201122</v>
      </c>
      <c r="C240" s="4">
        <v>58.2</v>
      </c>
      <c r="D240" s="4"/>
    </row>
    <row r="241" s="1" customFormat="1" spans="1:4">
      <c r="A241" s="4" t="str">
        <f t="shared" si="3"/>
        <v>20230301</v>
      </c>
      <c r="B241" s="4" t="str">
        <f>"2381201226"</f>
        <v>2381201226</v>
      </c>
      <c r="C241" s="4">
        <v>58.2</v>
      </c>
      <c r="D241" s="4"/>
    </row>
    <row r="242" s="1" customFormat="1" spans="1:4">
      <c r="A242" s="4" t="str">
        <f t="shared" si="3"/>
        <v>20230301</v>
      </c>
      <c r="B242" s="4" t="str">
        <f>"2381201602"</f>
        <v>2381201602</v>
      </c>
      <c r="C242" s="4">
        <v>58.2</v>
      </c>
      <c r="D242" s="4"/>
    </row>
    <row r="243" s="1" customFormat="1" spans="1:4">
      <c r="A243" s="4" t="str">
        <f t="shared" si="3"/>
        <v>20230301</v>
      </c>
      <c r="B243" s="4" t="str">
        <f>"2381200709"</f>
        <v>2381200709</v>
      </c>
      <c r="C243" s="4">
        <v>58.1</v>
      </c>
      <c r="D243" s="4"/>
    </row>
    <row r="244" s="1" customFormat="1" spans="1:4">
      <c r="A244" s="4" t="str">
        <f t="shared" si="3"/>
        <v>20230301</v>
      </c>
      <c r="B244" s="4" t="str">
        <f>"2381201130"</f>
        <v>2381201130</v>
      </c>
      <c r="C244" s="4">
        <v>58.1</v>
      </c>
      <c r="D244" s="4"/>
    </row>
    <row r="245" s="1" customFormat="1" spans="1:4">
      <c r="A245" s="4" t="str">
        <f t="shared" si="3"/>
        <v>20230301</v>
      </c>
      <c r="B245" s="4" t="str">
        <f>"2381201214"</f>
        <v>2381201214</v>
      </c>
      <c r="C245" s="4">
        <v>58.1</v>
      </c>
      <c r="D245" s="4"/>
    </row>
    <row r="246" s="1" customFormat="1" spans="1:4">
      <c r="A246" s="4" t="str">
        <f t="shared" si="3"/>
        <v>20230301</v>
      </c>
      <c r="B246" s="4" t="str">
        <f>"2381200409"</f>
        <v>2381200409</v>
      </c>
      <c r="C246" s="4">
        <v>58</v>
      </c>
      <c r="D246" s="4"/>
    </row>
    <row r="247" s="1" customFormat="1" spans="1:4">
      <c r="A247" s="4" t="str">
        <f t="shared" si="3"/>
        <v>20230301</v>
      </c>
      <c r="B247" s="4" t="str">
        <f>"2381201616"</f>
        <v>2381201616</v>
      </c>
      <c r="C247" s="4">
        <v>58</v>
      </c>
      <c r="D247" s="4"/>
    </row>
    <row r="248" s="1" customFormat="1" spans="1:4">
      <c r="A248" s="4" t="str">
        <f t="shared" si="3"/>
        <v>20230301</v>
      </c>
      <c r="B248" s="4" t="str">
        <f>"2381200618"</f>
        <v>2381200618</v>
      </c>
      <c r="C248" s="4">
        <v>57.9</v>
      </c>
      <c r="D248" s="4"/>
    </row>
    <row r="249" s="1" customFormat="1" spans="1:4">
      <c r="A249" s="4" t="str">
        <f t="shared" si="3"/>
        <v>20230301</v>
      </c>
      <c r="B249" s="4" t="str">
        <f>"2381200921"</f>
        <v>2381200921</v>
      </c>
      <c r="C249" s="4">
        <v>57.9</v>
      </c>
      <c r="D249" s="4"/>
    </row>
    <row r="250" s="1" customFormat="1" spans="1:4">
      <c r="A250" s="4" t="str">
        <f t="shared" si="3"/>
        <v>20230301</v>
      </c>
      <c r="B250" s="4" t="str">
        <f>"2381201608"</f>
        <v>2381201608</v>
      </c>
      <c r="C250" s="4">
        <v>57.9</v>
      </c>
      <c r="D250" s="4"/>
    </row>
    <row r="251" s="1" customFormat="1" spans="1:4">
      <c r="A251" s="4" t="str">
        <f t="shared" si="3"/>
        <v>20230301</v>
      </c>
      <c r="B251" s="4" t="str">
        <f>"2381200210"</f>
        <v>2381200210</v>
      </c>
      <c r="C251" s="4">
        <v>57.8</v>
      </c>
      <c r="D251" s="4"/>
    </row>
    <row r="252" s="1" customFormat="1" spans="1:4">
      <c r="A252" s="4" t="str">
        <f t="shared" si="3"/>
        <v>20230301</v>
      </c>
      <c r="B252" s="4" t="str">
        <f>"2381201627"</f>
        <v>2381201627</v>
      </c>
      <c r="C252" s="4">
        <v>57.8</v>
      </c>
      <c r="D252" s="4"/>
    </row>
    <row r="253" s="1" customFormat="1" spans="1:4">
      <c r="A253" s="4" t="str">
        <f t="shared" si="3"/>
        <v>20230301</v>
      </c>
      <c r="B253" s="4" t="str">
        <f>"2381200523"</f>
        <v>2381200523</v>
      </c>
      <c r="C253" s="4">
        <v>57.7</v>
      </c>
      <c r="D253" s="4"/>
    </row>
    <row r="254" s="1" customFormat="1" spans="1:4">
      <c r="A254" s="4" t="str">
        <f t="shared" si="3"/>
        <v>20230301</v>
      </c>
      <c r="B254" s="4" t="str">
        <f>"2381200703"</f>
        <v>2381200703</v>
      </c>
      <c r="C254" s="4">
        <v>57.7</v>
      </c>
      <c r="D254" s="4"/>
    </row>
    <row r="255" s="1" customFormat="1" spans="1:4">
      <c r="A255" s="4" t="str">
        <f t="shared" si="3"/>
        <v>20230301</v>
      </c>
      <c r="B255" s="4" t="str">
        <f>"2381200513"</f>
        <v>2381200513</v>
      </c>
      <c r="C255" s="4">
        <v>57.6</v>
      </c>
      <c r="D255" s="4"/>
    </row>
    <row r="256" s="1" customFormat="1" spans="1:4">
      <c r="A256" s="4" t="str">
        <f t="shared" si="3"/>
        <v>20230301</v>
      </c>
      <c r="B256" s="4" t="str">
        <f>"2381200307"</f>
        <v>2381200307</v>
      </c>
      <c r="C256" s="4">
        <v>57.5</v>
      </c>
      <c r="D256" s="4"/>
    </row>
    <row r="257" s="1" customFormat="1" spans="1:4">
      <c r="A257" s="4" t="str">
        <f t="shared" si="3"/>
        <v>20230301</v>
      </c>
      <c r="B257" s="4" t="str">
        <f>"2381200712"</f>
        <v>2381200712</v>
      </c>
      <c r="C257" s="4">
        <v>57.5</v>
      </c>
      <c r="D257" s="4"/>
    </row>
    <row r="258" s="1" customFormat="1" spans="1:4">
      <c r="A258" s="4" t="str">
        <f t="shared" si="3"/>
        <v>20230301</v>
      </c>
      <c r="B258" s="4" t="str">
        <f>"2381200227"</f>
        <v>2381200227</v>
      </c>
      <c r="C258" s="4">
        <v>57.4</v>
      </c>
      <c r="D258" s="4"/>
    </row>
    <row r="259" s="1" customFormat="1" spans="1:4">
      <c r="A259" s="4" t="str">
        <f t="shared" ref="A259:A322" si="4">"20230301"</f>
        <v>20230301</v>
      </c>
      <c r="B259" s="4" t="str">
        <f>"2381200312"</f>
        <v>2381200312</v>
      </c>
      <c r="C259" s="4">
        <v>57.4</v>
      </c>
      <c r="D259" s="4"/>
    </row>
    <row r="260" s="1" customFormat="1" spans="1:4">
      <c r="A260" s="4" t="str">
        <f t="shared" si="4"/>
        <v>20230301</v>
      </c>
      <c r="B260" s="4" t="str">
        <f>"2381200414"</f>
        <v>2381200414</v>
      </c>
      <c r="C260" s="4">
        <v>57.4</v>
      </c>
      <c r="D260" s="4"/>
    </row>
    <row r="261" s="1" customFormat="1" spans="1:4">
      <c r="A261" s="4" t="str">
        <f t="shared" si="4"/>
        <v>20230301</v>
      </c>
      <c r="B261" s="4" t="str">
        <f>"2381201123"</f>
        <v>2381201123</v>
      </c>
      <c r="C261" s="4">
        <v>57.3</v>
      </c>
      <c r="D261" s="4"/>
    </row>
    <row r="262" s="1" customFormat="1" spans="1:4">
      <c r="A262" s="4" t="str">
        <f t="shared" si="4"/>
        <v>20230301</v>
      </c>
      <c r="B262" s="4" t="str">
        <f>"2381200524"</f>
        <v>2381200524</v>
      </c>
      <c r="C262" s="4">
        <v>57.2</v>
      </c>
      <c r="D262" s="4"/>
    </row>
    <row r="263" s="1" customFormat="1" spans="1:4">
      <c r="A263" s="4" t="str">
        <f t="shared" si="4"/>
        <v>20230301</v>
      </c>
      <c r="B263" s="4" t="str">
        <f>"2381201314"</f>
        <v>2381201314</v>
      </c>
      <c r="C263" s="4">
        <v>57.2</v>
      </c>
      <c r="D263" s="4"/>
    </row>
    <row r="264" s="1" customFormat="1" spans="1:4">
      <c r="A264" s="4" t="str">
        <f t="shared" si="4"/>
        <v>20230301</v>
      </c>
      <c r="B264" s="4" t="str">
        <f>"2381200903"</f>
        <v>2381200903</v>
      </c>
      <c r="C264" s="4">
        <v>57.1</v>
      </c>
      <c r="D264" s="4"/>
    </row>
    <row r="265" s="1" customFormat="1" spans="1:4">
      <c r="A265" s="4" t="str">
        <f t="shared" si="4"/>
        <v>20230301</v>
      </c>
      <c r="B265" s="4" t="str">
        <f>"2381201121"</f>
        <v>2381201121</v>
      </c>
      <c r="C265" s="4">
        <v>57.1</v>
      </c>
      <c r="D265" s="4"/>
    </row>
    <row r="266" s="1" customFormat="1" spans="1:4">
      <c r="A266" s="4" t="str">
        <f t="shared" si="4"/>
        <v>20230301</v>
      </c>
      <c r="B266" s="4" t="str">
        <f>"2381201215"</f>
        <v>2381201215</v>
      </c>
      <c r="C266" s="4">
        <v>57.1</v>
      </c>
      <c r="D266" s="4"/>
    </row>
    <row r="267" s="1" customFormat="1" spans="1:4">
      <c r="A267" s="4" t="str">
        <f t="shared" si="4"/>
        <v>20230301</v>
      </c>
      <c r="B267" s="4" t="str">
        <f>"2381200205"</f>
        <v>2381200205</v>
      </c>
      <c r="C267" s="4">
        <v>57</v>
      </c>
      <c r="D267" s="4"/>
    </row>
    <row r="268" s="1" customFormat="1" spans="1:4">
      <c r="A268" s="4" t="str">
        <f t="shared" si="4"/>
        <v>20230301</v>
      </c>
      <c r="B268" s="4" t="str">
        <f>"2381200317"</f>
        <v>2381200317</v>
      </c>
      <c r="C268" s="4">
        <v>57</v>
      </c>
      <c r="D268" s="4"/>
    </row>
    <row r="269" s="1" customFormat="1" spans="1:4">
      <c r="A269" s="4" t="str">
        <f t="shared" si="4"/>
        <v>20230301</v>
      </c>
      <c r="B269" s="4" t="str">
        <f>"2381200220"</f>
        <v>2381200220</v>
      </c>
      <c r="C269" s="4">
        <v>56.9</v>
      </c>
      <c r="D269" s="4"/>
    </row>
    <row r="270" s="1" customFormat="1" spans="1:4">
      <c r="A270" s="4" t="str">
        <f t="shared" si="4"/>
        <v>20230301</v>
      </c>
      <c r="B270" s="4" t="str">
        <f>"2381200418"</f>
        <v>2381200418</v>
      </c>
      <c r="C270" s="4">
        <v>56.8</v>
      </c>
      <c r="D270" s="4"/>
    </row>
    <row r="271" s="1" customFormat="1" spans="1:4">
      <c r="A271" s="4" t="str">
        <f t="shared" si="4"/>
        <v>20230301</v>
      </c>
      <c r="B271" s="4" t="str">
        <f>"2381200911"</f>
        <v>2381200911</v>
      </c>
      <c r="C271" s="4">
        <v>56.8</v>
      </c>
      <c r="D271" s="4"/>
    </row>
    <row r="272" s="1" customFormat="1" spans="1:4">
      <c r="A272" s="4" t="str">
        <f t="shared" si="4"/>
        <v>20230301</v>
      </c>
      <c r="B272" s="4" t="str">
        <f>"2381200905"</f>
        <v>2381200905</v>
      </c>
      <c r="C272" s="4">
        <v>56.7</v>
      </c>
      <c r="D272" s="4"/>
    </row>
    <row r="273" s="1" customFormat="1" spans="1:4">
      <c r="A273" s="4" t="str">
        <f t="shared" si="4"/>
        <v>20230301</v>
      </c>
      <c r="B273" s="4" t="str">
        <f>"2381200425"</f>
        <v>2381200425</v>
      </c>
      <c r="C273" s="4">
        <v>56.6</v>
      </c>
      <c r="D273" s="4"/>
    </row>
    <row r="274" s="1" customFormat="1" spans="1:4">
      <c r="A274" s="4" t="str">
        <f t="shared" si="4"/>
        <v>20230301</v>
      </c>
      <c r="B274" s="4" t="str">
        <f>"2381200702"</f>
        <v>2381200702</v>
      </c>
      <c r="C274" s="4">
        <v>56.6</v>
      </c>
      <c r="D274" s="4"/>
    </row>
    <row r="275" s="1" customFormat="1" spans="1:4">
      <c r="A275" s="4" t="str">
        <f t="shared" si="4"/>
        <v>20230301</v>
      </c>
      <c r="B275" s="4" t="str">
        <f>"2381201501"</f>
        <v>2381201501</v>
      </c>
      <c r="C275" s="4">
        <v>56.6</v>
      </c>
      <c r="D275" s="4"/>
    </row>
    <row r="276" s="1" customFormat="1" spans="1:4">
      <c r="A276" s="4" t="str">
        <f t="shared" si="4"/>
        <v>20230301</v>
      </c>
      <c r="B276" s="4" t="str">
        <f>"2381200620"</f>
        <v>2381200620</v>
      </c>
      <c r="C276" s="4">
        <v>56.4</v>
      </c>
      <c r="D276" s="4"/>
    </row>
    <row r="277" s="1" customFormat="1" spans="1:4">
      <c r="A277" s="4" t="str">
        <f t="shared" si="4"/>
        <v>20230301</v>
      </c>
      <c r="B277" s="4" t="str">
        <f>"2381200101"</f>
        <v>2381200101</v>
      </c>
      <c r="C277" s="4">
        <v>56.3</v>
      </c>
      <c r="D277" s="4"/>
    </row>
    <row r="278" s="1" customFormat="1" spans="1:4">
      <c r="A278" s="4" t="str">
        <f t="shared" si="4"/>
        <v>20230301</v>
      </c>
      <c r="B278" s="4" t="str">
        <f>"2381201526"</f>
        <v>2381201526</v>
      </c>
      <c r="C278" s="4">
        <v>56.3</v>
      </c>
      <c r="D278" s="4"/>
    </row>
    <row r="279" s="1" customFormat="1" spans="1:4">
      <c r="A279" s="4" t="str">
        <f t="shared" si="4"/>
        <v>20230301</v>
      </c>
      <c r="B279" s="4" t="str">
        <f>"2381201702"</f>
        <v>2381201702</v>
      </c>
      <c r="C279" s="4">
        <v>56.3</v>
      </c>
      <c r="D279" s="4"/>
    </row>
    <row r="280" s="1" customFormat="1" spans="1:4">
      <c r="A280" s="4" t="str">
        <f t="shared" si="4"/>
        <v>20230301</v>
      </c>
      <c r="B280" s="4" t="str">
        <f>"2381200824"</f>
        <v>2381200824</v>
      </c>
      <c r="C280" s="4">
        <v>56.2</v>
      </c>
      <c r="D280" s="4"/>
    </row>
    <row r="281" s="1" customFormat="1" spans="1:4">
      <c r="A281" s="4" t="str">
        <f t="shared" si="4"/>
        <v>20230301</v>
      </c>
      <c r="B281" s="4" t="str">
        <f>"2381201318"</f>
        <v>2381201318</v>
      </c>
      <c r="C281" s="4">
        <v>56.2</v>
      </c>
      <c r="D281" s="4"/>
    </row>
    <row r="282" s="1" customFormat="1" spans="1:4">
      <c r="A282" s="4" t="str">
        <f t="shared" si="4"/>
        <v>20230301</v>
      </c>
      <c r="B282" s="4" t="str">
        <f>"2381200104"</f>
        <v>2381200104</v>
      </c>
      <c r="C282" s="4">
        <v>56.1</v>
      </c>
      <c r="D282" s="4"/>
    </row>
    <row r="283" s="1" customFormat="1" spans="1:4">
      <c r="A283" s="4" t="str">
        <f t="shared" si="4"/>
        <v>20230301</v>
      </c>
      <c r="B283" s="4" t="str">
        <f>"2381200511"</f>
        <v>2381200511</v>
      </c>
      <c r="C283" s="4">
        <v>56.1</v>
      </c>
      <c r="D283" s="4"/>
    </row>
    <row r="284" s="1" customFormat="1" spans="1:4">
      <c r="A284" s="4" t="str">
        <f t="shared" si="4"/>
        <v>20230301</v>
      </c>
      <c r="B284" s="4" t="str">
        <f>"2381200920"</f>
        <v>2381200920</v>
      </c>
      <c r="C284" s="4">
        <v>56.1</v>
      </c>
      <c r="D284" s="4"/>
    </row>
    <row r="285" s="1" customFormat="1" spans="1:4">
      <c r="A285" s="4" t="str">
        <f t="shared" si="4"/>
        <v>20230301</v>
      </c>
      <c r="B285" s="4" t="str">
        <f>"2381200106"</f>
        <v>2381200106</v>
      </c>
      <c r="C285" s="4">
        <v>56</v>
      </c>
      <c r="D285" s="4"/>
    </row>
    <row r="286" s="1" customFormat="1" spans="1:4">
      <c r="A286" s="4" t="str">
        <f t="shared" si="4"/>
        <v>20230301</v>
      </c>
      <c r="B286" s="4" t="str">
        <f>"2381201001"</f>
        <v>2381201001</v>
      </c>
      <c r="C286" s="4">
        <v>55.8</v>
      </c>
      <c r="D286" s="4"/>
    </row>
    <row r="287" s="1" customFormat="1" spans="1:4">
      <c r="A287" s="4" t="str">
        <f t="shared" si="4"/>
        <v>20230301</v>
      </c>
      <c r="B287" s="4" t="str">
        <f>"2381200922"</f>
        <v>2381200922</v>
      </c>
      <c r="C287" s="4">
        <v>55.7</v>
      </c>
      <c r="D287" s="4"/>
    </row>
    <row r="288" s="1" customFormat="1" spans="1:4">
      <c r="A288" s="4" t="str">
        <f t="shared" si="4"/>
        <v>20230301</v>
      </c>
      <c r="B288" s="4" t="str">
        <f>"2381201025"</f>
        <v>2381201025</v>
      </c>
      <c r="C288" s="4">
        <v>55.7</v>
      </c>
      <c r="D288" s="4"/>
    </row>
    <row r="289" s="1" customFormat="1" spans="1:4">
      <c r="A289" s="4" t="str">
        <f t="shared" si="4"/>
        <v>20230301</v>
      </c>
      <c r="B289" s="4" t="str">
        <f>"2381200509"</f>
        <v>2381200509</v>
      </c>
      <c r="C289" s="4">
        <v>55.6</v>
      </c>
      <c r="D289" s="4"/>
    </row>
    <row r="290" s="1" customFormat="1" spans="1:4">
      <c r="A290" s="4" t="str">
        <f t="shared" si="4"/>
        <v>20230301</v>
      </c>
      <c r="B290" s="4" t="str">
        <f>"2381200616"</f>
        <v>2381200616</v>
      </c>
      <c r="C290" s="4">
        <v>55.6</v>
      </c>
      <c r="D290" s="4"/>
    </row>
    <row r="291" s="1" customFormat="1" spans="1:4">
      <c r="A291" s="4" t="str">
        <f t="shared" si="4"/>
        <v>20230301</v>
      </c>
      <c r="B291" s="4" t="str">
        <f>"2381200218"</f>
        <v>2381200218</v>
      </c>
      <c r="C291" s="4">
        <v>55.5</v>
      </c>
      <c r="D291" s="4"/>
    </row>
    <row r="292" s="1" customFormat="1" spans="1:4">
      <c r="A292" s="4" t="str">
        <f t="shared" si="4"/>
        <v>20230301</v>
      </c>
      <c r="B292" s="4" t="str">
        <f>"2381200818"</f>
        <v>2381200818</v>
      </c>
      <c r="C292" s="4">
        <v>55.5</v>
      </c>
      <c r="D292" s="4"/>
    </row>
    <row r="293" s="1" customFormat="1" spans="1:4">
      <c r="A293" s="4" t="str">
        <f t="shared" si="4"/>
        <v>20230301</v>
      </c>
      <c r="B293" s="4" t="str">
        <f>"2381200822"</f>
        <v>2381200822</v>
      </c>
      <c r="C293" s="4">
        <v>55.4</v>
      </c>
      <c r="D293" s="4"/>
    </row>
    <row r="294" s="1" customFormat="1" spans="1:4">
      <c r="A294" s="4" t="str">
        <f t="shared" si="4"/>
        <v>20230301</v>
      </c>
      <c r="B294" s="4" t="str">
        <f>"2381201026"</f>
        <v>2381201026</v>
      </c>
      <c r="C294" s="4">
        <v>55.4</v>
      </c>
      <c r="D294" s="4"/>
    </row>
    <row r="295" s="1" customFormat="1" spans="1:4">
      <c r="A295" s="4" t="str">
        <f t="shared" si="4"/>
        <v>20230301</v>
      </c>
      <c r="B295" s="4" t="str">
        <f>"2381201127"</f>
        <v>2381201127</v>
      </c>
      <c r="C295" s="4">
        <v>55.4</v>
      </c>
      <c r="D295" s="4"/>
    </row>
    <row r="296" s="1" customFormat="1" spans="1:4">
      <c r="A296" s="4" t="str">
        <f t="shared" si="4"/>
        <v>20230301</v>
      </c>
      <c r="B296" s="4" t="str">
        <f>"2381201223"</f>
        <v>2381201223</v>
      </c>
      <c r="C296" s="4">
        <v>55.1</v>
      </c>
      <c r="D296" s="4"/>
    </row>
    <row r="297" s="1" customFormat="1" spans="1:4">
      <c r="A297" s="4" t="str">
        <f t="shared" si="4"/>
        <v>20230301</v>
      </c>
      <c r="B297" s="4" t="str">
        <f>"2381200726"</f>
        <v>2381200726</v>
      </c>
      <c r="C297" s="4">
        <v>55</v>
      </c>
      <c r="D297" s="4"/>
    </row>
    <row r="298" s="1" customFormat="1" spans="1:4">
      <c r="A298" s="4" t="str">
        <f t="shared" si="4"/>
        <v>20230301</v>
      </c>
      <c r="B298" s="4" t="str">
        <f>"2381201111"</f>
        <v>2381201111</v>
      </c>
      <c r="C298" s="4">
        <v>55</v>
      </c>
      <c r="D298" s="4"/>
    </row>
    <row r="299" s="1" customFormat="1" spans="1:4">
      <c r="A299" s="4" t="str">
        <f t="shared" si="4"/>
        <v>20230301</v>
      </c>
      <c r="B299" s="4" t="str">
        <f>"2381200321"</f>
        <v>2381200321</v>
      </c>
      <c r="C299" s="4">
        <v>54.9</v>
      </c>
      <c r="D299" s="4"/>
    </row>
    <row r="300" s="1" customFormat="1" spans="1:4">
      <c r="A300" s="4" t="str">
        <f t="shared" si="4"/>
        <v>20230301</v>
      </c>
      <c r="B300" s="4" t="str">
        <f>"2381200416"</f>
        <v>2381200416</v>
      </c>
      <c r="C300" s="4">
        <v>54.9</v>
      </c>
      <c r="D300" s="4"/>
    </row>
    <row r="301" s="1" customFormat="1" spans="1:4">
      <c r="A301" s="4" t="str">
        <f t="shared" si="4"/>
        <v>20230301</v>
      </c>
      <c r="B301" s="4" t="str">
        <f>"2381200303"</f>
        <v>2381200303</v>
      </c>
      <c r="C301" s="4">
        <v>54.6</v>
      </c>
      <c r="D301" s="4"/>
    </row>
    <row r="302" s="1" customFormat="1" spans="1:4">
      <c r="A302" s="4" t="str">
        <f t="shared" si="4"/>
        <v>20230301</v>
      </c>
      <c r="B302" s="4" t="str">
        <f>"2381201115"</f>
        <v>2381201115</v>
      </c>
      <c r="C302" s="4">
        <v>54.6</v>
      </c>
      <c r="D302" s="4"/>
    </row>
    <row r="303" s="1" customFormat="1" spans="1:4">
      <c r="A303" s="4" t="str">
        <f t="shared" si="4"/>
        <v>20230301</v>
      </c>
      <c r="B303" s="4" t="str">
        <f>"2381201401"</f>
        <v>2381201401</v>
      </c>
      <c r="C303" s="4">
        <v>54.6</v>
      </c>
      <c r="D303" s="4"/>
    </row>
    <row r="304" s="1" customFormat="1" spans="1:4">
      <c r="A304" s="4" t="str">
        <f t="shared" si="4"/>
        <v>20230301</v>
      </c>
      <c r="B304" s="4" t="str">
        <f>"2381201113"</f>
        <v>2381201113</v>
      </c>
      <c r="C304" s="4">
        <v>54.5</v>
      </c>
      <c r="D304" s="4"/>
    </row>
    <row r="305" s="1" customFormat="1" spans="1:4">
      <c r="A305" s="4" t="str">
        <f t="shared" si="4"/>
        <v>20230301</v>
      </c>
      <c r="B305" s="4" t="str">
        <f>"2381201525"</f>
        <v>2381201525</v>
      </c>
      <c r="C305" s="4">
        <v>54.3</v>
      </c>
      <c r="D305" s="4"/>
    </row>
    <row r="306" s="1" customFormat="1" spans="1:4">
      <c r="A306" s="4" t="str">
        <f t="shared" si="4"/>
        <v>20230301</v>
      </c>
      <c r="B306" s="4" t="str">
        <f>"2381200724"</f>
        <v>2381200724</v>
      </c>
      <c r="C306" s="4">
        <v>54.2</v>
      </c>
      <c r="D306" s="4"/>
    </row>
    <row r="307" s="1" customFormat="1" spans="1:4">
      <c r="A307" s="4" t="str">
        <f t="shared" si="4"/>
        <v>20230301</v>
      </c>
      <c r="B307" s="4" t="str">
        <f>"2381200111"</f>
        <v>2381200111</v>
      </c>
      <c r="C307" s="4">
        <v>54</v>
      </c>
      <c r="D307" s="4"/>
    </row>
    <row r="308" s="1" customFormat="1" spans="1:4">
      <c r="A308" s="4" t="str">
        <f t="shared" si="4"/>
        <v>20230301</v>
      </c>
      <c r="B308" s="4" t="str">
        <f>"2381201601"</f>
        <v>2381201601</v>
      </c>
      <c r="C308" s="4">
        <v>54</v>
      </c>
      <c r="D308" s="4"/>
    </row>
    <row r="309" s="1" customFormat="1" spans="1:4">
      <c r="A309" s="4" t="str">
        <f t="shared" si="4"/>
        <v>20230301</v>
      </c>
      <c r="B309" s="4" t="str">
        <f>"2381200212"</f>
        <v>2381200212</v>
      </c>
      <c r="C309" s="4">
        <v>53.9</v>
      </c>
      <c r="D309" s="4"/>
    </row>
    <row r="310" s="1" customFormat="1" spans="1:4">
      <c r="A310" s="4" t="str">
        <f t="shared" si="4"/>
        <v>20230301</v>
      </c>
      <c r="B310" s="4" t="str">
        <f>"2381200604"</f>
        <v>2381200604</v>
      </c>
      <c r="C310" s="4">
        <v>53.9</v>
      </c>
      <c r="D310" s="4"/>
    </row>
    <row r="311" s="1" customFormat="1" spans="1:4">
      <c r="A311" s="4" t="str">
        <f t="shared" si="4"/>
        <v>20230301</v>
      </c>
      <c r="B311" s="4" t="str">
        <f>"2381200924"</f>
        <v>2381200924</v>
      </c>
      <c r="C311" s="4">
        <v>53.9</v>
      </c>
      <c r="D311" s="4"/>
    </row>
    <row r="312" s="1" customFormat="1" spans="1:4">
      <c r="A312" s="4" t="str">
        <f t="shared" si="4"/>
        <v>20230301</v>
      </c>
      <c r="B312" s="4" t="str">
        <f>"2381200304"</f>
        <v>2381200304</v>
      </c>
      <c r="C312" s="4">
        <v>53.8</v>
      </c>
      <c r="D312" s="4"/>
    </row>
    <row r="313" s="1" customFormat="1" spans="1:4">
      <c r="A313" s="4" t="str">
        <f t="shared" si="4"/>
        <v>20230301</v>
      </c>
      <c r="B313" s="4" t="str">
        <f>"2381200308"</f>
        <v>2381200308</v>
      </c>
      <c r="C313" s="4">
        <v>53.8</v>
      </c>
      <c r="D313" s="4"/>
    </row>
    <row r="314" s="1" customFormat="1" spans="1:4">
      <c r="A314" s="4" t="str">
        <f t="shared" si="4"/>
        <v>20230301</v>
      </c>
      <c r="B314" s="4" t="str">
        <f>"2381200814"</f>
        <v>2381200814</v>
      </c>
      <c r="C314" s="4">
        <v>53.8</v>
      </c>
      <c r="D314" s="4"/>
    </row>
    <row r="315" s="1" customFormat="1" spans="1:4">
      <c r="A315" s="4" t="str">
        <f t="shared" si="4"/>
        <v>20230301</v>
      </c>
      <c r="B315" s="4" t="str">
        <f>"2381201107"</f>
        <v>2381201107</v>
      </c>
      <c r="C315" s="4">
        <v>53.6</v>
      </c>
      <c r="D315" s="4"/>
    </row>
    <row r="316" s="1" customFormat="1" spans="1:4">
      <c r="A316" s="4" t="str">
        <f t="shared" si="4"/>
        <v>20230301</v>
      </c>
      <c r="B316" s="4" t="str">
        <f>"2381200211"</f>
        <v>2381200211</v>
      </c>
      <c r="C316" s="4">
        <v>53.5</v>
      </c>
      <c r="D316" s="4"/>
    </row>
    <row r="317" s="1" customFormat="1" spans="1:4">
      <c r="A317" s="4" t="str">
        <f t="shared" si="4"/>
        <v>20230301</v>
      </c>
      <c r="B317" s="4" t="str">
        <f>"2381201402"</f>
        <v>2381201402</v>
      </c>
      <c r="C317" s="4">
        <v>53.5</v>
      </c>
      <c r="D317" s="4"/>
    </row>
    <row r="318" s="1" customFormat="1" spans="1:4">
      <c r="A318" s="4" t="str">
        <f t="shared" si="4"/>
        <v>20230301</v>
      </c>
      <c r="B318" s="4" t="str">
        <f>"2381201207"</f>
        <v>2381201207</v>
      </c>
      <c r="C318" s="4">
        <v>53.4</v>
      </c>
      <c r="D318" s="4"/>
    </row>
    <row r="319" s="1" customFormat="1" spans="1:4">
      <c r="A319" s="4" t="str">
        <f t="shared" si="4"/>
        <v>20230301</v>
      </c>
      <c r="B319" s="4" t="str">
        <f>"2381200904"</f>
        <v>2381200904</v>
      </c>
      <c r="C319" s="4">
        <v>53.3</v>
      </c>
      <c r="D319" s="4"/>
    </row>
    <row r="320" s="1" customFormat="1" spans="1:4">
      <c r="A320" s="4" t="str">
        <f t="shared" si="4"/>
        <v>20230301</v>
      </c>
      <c r="B320" s="4" t="str">
        <f>"2381200710"</f>
        <v>2381200710</v>
      </c>
      <c r="C320" s="4">
        <v>53.1</v>
      </c>
      <c r="D320" s="4"/>
    </row>
    <row r="321" s="1" customFormat="1" spans="1:4">
      <c r="A321" s="4" t="str">
        <f t="shared" si="4"/>
        <v>20230301</v>
      </c>
      <c r="B321" s="4" t="str">
        <f>"2381200213"</f>
        <v>2381200213</v>
      </c>
      <c r="C321" s="4">
        <v>53</v>
      </c>
      <c r="D321" s="4"/>
    </row>
    <row r="322" s="1" customFormat="1" spans="1:4">
      <c r="A322" s="4" t="str">
        <f t="shared" si="4"/>
        <v>20230301</v>
      </c>
      <c r="B322" s="4" t="str">
        <f>"2381200725"</f>
        <v>2381200725</v>
      </c>
      <c r="C322" s="4">
        <v>52.9</v>
      </c>
      <c r="D322" s="4"/>
    </row>
    <row r="323" s="1" customFormat="1" spans="1:4">
      <c r="A323" s="4" t="str">
        <f t="shared" ref="A323:A386" si="5">"20230301"</f>
        <v>20230301</v>
      </c>
      <c r="B323" s="4" t="str">
        <f>"2381201021"</f>
        <v>2381201021</v>
      </c>
      <c r="C323" s="4">
        <v>52.9</v>
      </c>
      <c r="D323" s="4"/>
    </row>
    <row r="324" s="1" customFormat="1" spans="1:4">
      <c r="A324" s="4" t="str">
        <f t="shared" si="5"/>
        <v>20230301</v>
      </c>
      <c r="B324" s="4" t="str">
        <f>"2381201705"</f>
        <v>2381201705</v>
      </c>
      <c r="C324" s="4">
        <v>52.9</v>
      </c>
      <c r="D324" s="4"/>
    </row>
    <row r="325" s="1" customFormat="1" spans="1:4">
      <c r="A325" s="4" t="str">
        <f t="shared" si="5"/>
        <v>20230301</v>
      </c>
      <c r="B325" s="4" t="str">
        <f>"2381201014"</f>
        <v>2381201014</v>
      </c>
      <c r="C325" s="4">
        <v>52.8</v>
      </c>
      <c r="D325" s="4"/>
    </row>
    <row r="326" s="1" customFormat="1" spans="1:4">
      <c r="A326" s="4" t="str">
        <f t="shared" si="5"/>
        <v>20230301</v>
      </c>
      <c r="B326" s="4" t="str">
        <f>"2381201618"</f>
        <v>2381201618</v>
      </c>
      <c r="C326" s="4">
        <v>52.7</v>
      </c>
      <c r="D326" s="4"/>
    </row>
    <row r="327" s="1" customFormat="1" spans="1:4">
      <c r="A327" s="4" t="str">
        <f t="shared" si="5"/>
        <v>20230301</v>
      </c>
      <c r="B327" s="4" t="str">
        <f>"2381200717"</f>
        <v>2381200717</v>
      </c>
      <c r="C327" s="4">
        <v>52.6</v>
      </c>
      <c r="D327" s="4"/>
    </row>
    <row r="328" s="1" customFormat="1" spans="1:4">
      <c r="A328" s="4" t="str">
        <f t="shared" si="5"/>
        <v>20230301</v>
      </c>
      <c r="B328" s="4" t="str">
        <f>"2381201117"</f>
        <v>2381201117</v>
      </c>
      <c r="C328" s="4">
        <v>52.6</v>
      </c>
      <c r="D328" s="4"/>
    </row>
    <row r="329" s="1" customFormat="1" spans="1:4">
      <c r="A329" s="4" t="str">
        <f t="shared" si="5"/>
        <v>20230301</v>
      </c>
      <c r="B329" s="4" t="str">
        <f>"2381201309"</f>
        <v>2381201309</v>
      </c>
      <c r="C329" s="4">
        <v>52.6</v>
      </c>
      <c r="D329" s="4"/>
    </row>
    <row r="330" s="1" customFormat="1" spans="1:4">
      <c r="A330" s="4" t="str">
        <f t="shared" si="5"/>
        <v>20230301</v>
      </c>
      <c r="B330" s="4" t="str">
        <f>"2381200412"</f>
        <v>2381200412</v>
      </c>
      <c r="C330" s="4">
        <v>52.5</v>
      </c>
      <c r="D330" s="4"/>
    </row>
    <row r="331" s="1" customFormat="1" spans="1:4">
      <c r="A331" s="4" t="str">
        <f t="shared" si="5"/>
        <v>20230301</v>
      </c>
      <c r="B331" s="4" t="str">
        <f>"2381200816"</f>
        <v>2381200816</v>
      </c>
      <c r="C331" s="4">
        <v>52.4</v>
      </c>
      <c r="D331" s="4"/>
    </row>
    <row r="332" s="1" customFormat="1" spans="1:4">
      <c r="A332" s="4" t="str">
        <f t="shared" si="5"/>
        <v>20230301</v>
      </c>
      <c r="B332" s="4" t="str">
        <f>"2381200714"</f>
        <v>2381200714</v>
      </c>
      <c r="C332" s="4">
        <v>52.3</v>
      </c>
      <c r="D332" s="4"/>
    </row>
    <row r="333" s="1" customFormat="1" spans="1:4">
      <c r="A333" s="4" t="str">
        <f t="shared" si="5"/>
        <v>20230301</v>
      </c>
      <c r="B333" s="4" t="str">
        <f>"2381200719"</f>
        <v>2381200719</v>
      </c>
      <c r="C333" s="4">
        <v>52.3</v>
      </c>
      <c r="D333" s="4"/>
    </row>
    <row r="334" s="1" customFormat="1" spans="1:4">
      <c r="A334" s="4" t="str">
        <f t="shared" si="5"/>
        <v>20230301</v>
      </c>
      <c r="B334" s="4" t="str">
        <f>"2381201306"</f>
        <v>2381201306</v>
      </c>
      <c r="C334" s="4">
        <v>52.2</v>
      </c>
      <c r="D334" s="4"/>
    </row>
    <row r="335" s="1" customFormat="1" spans="1:4">
      <c r="A335" s="4" t="str">
        <f t="shared" si="5"/>
        <v>20230301</v>
      </c>
      <c r="B335" s="4" t="str">
        <f>"2381200419"</f>
        <v>2381200419</v>
      </c>
      <c r="C335" s="4">
        <v>51.9</v>
      </c>
      <c r="D335" s="4"/>
    </row>
    <row r="336" s="1" customFormat="1" spans="1:4">
      <c r="A336" s="4" t="str">
        <f t="shared" si="5"/>
        <v>20230301</v>
      </c>
      <c r="B336" s="4" t="str">
        <f>"2381201112"</f>
        <v>2381201112</v>
      </c>
      <c r="C336" s="4">
        <v>51.9</v>
      </c>
      <c r="D336" s="4"/>
    </row>
    <row r="337" s="1" customFormat="1" spans="1:4">
      <c r="A337" s="4" t="str">
        <f t="shared" si="5"/>
        <v>20230301</v>
      </c>
      <c r="B337" s="4" t="str">
        <f>"2381201228"</f>
        <v>2381201228</v>
      </c>
      <c r="C337" s="4">
        <v>51.9</v>
      </c>
      <c r="D337" s="4"/>
    </row>
    <row r="338" s="1" customFormat="1" spans="1:4">
      <c r="A338" s="4" t="str">
        <f t="shared" si="5"/>
        <v>20230301</v>
      </c>
      <c r="B338" s="4" t="str">
        <f>"2381200313"</f>
        <v>2381200313</v>
      </c>
      <c r="C338" s="4">
        <v>51.8</v>
      </c>
      <c r="D338" s="4"/>
    </row>
    <row r="339" s="1" customFormat="1" spans="1:4">
      <c r="A339" s="4" t="str">
        <f t="shared" si="5"/>
        <v>20230301</v>
      </c>
      <c r="B339" s="4" t="str">
        <f>"2381200123"</f>
        <v>2381200123</v>
      </c>
      <c r="C339" s="4">
        <v>51.7</v>
      </c>
      <c r="D339" s="4"/>
    </row>
    <row r="340" s="1" customFormat="1" spans="1:4">
      <c r="A340" s="4" t="str">
        <f t="shared" si="5"/>
        <v>20230301</v>
      </c>
      <c r="B340" s="4" t="str">
        <f>"2381200508"</f>
        <v>2381200508</v>
      </c>
      <c r="C340" s="4">
        <v>51.6</v>
      </c>
      <c r="D340" s="4"/>
    </row>
    <row r="341" s="1" customFormat="1" spans="1:4">
      <c r="A341" s="4" t="str">
        <f t="shared" si="5"/>
        <v>20230301</v>
      </c>
      <c r="B341" s="4" t="str">
        <f>"2381201028"</f>
        <v>2381201028</v>
      </c>
      <c r="C341" s="4">
        <v>51.4</v>
      </c>
      <c r="D341" s="4"/>
    </row>
    <row r="342" s="1" customFormat="1" spans="1:4">
      <c r="A342" s="4" t="str">
        <f t="shared" si="5"/>
        <v>20230301</v>
      </c>
      <c r="B342" s="4" t="str">
        <f>"2381201203"</f>
        <v>2381201203</v>
      </c>
      <c r="C342" s="4">
        <v>51.4</v>
      </c>
      <c r="D342" s="4"/>
    </row>
    <row r="343" s="1" customFormat="1" spans="1:4">
      <c r="A343" s="4" t="str">
        <f t="shared" si="5"/>
        <v>20230301</v>
      </c>
      <c r="B343" s="4" t="str">
        <f>"2381200224"</f>
        <v>2381200224</v>
      </c>
      <c r="C343" s="4">
        <v>51.3</v>
      </c>
      <c r="D343" s="4"/>
    </row>
    <row r="344" s="1" customFormat="1" spans="1:4">
      <c r="A344" s="4" t="str">
        <f t="shared" si="5"/>
        <v>20230301</v>
      </c>
      <c r="B344" s="4" t="str">
        <f>"2381200810"</f>
        <v>2381200810</v>
      </c>
      <c r="C344" s="4">
        <v>51.2</v>
      </c>
      <c r="D344" s="4"/>
    </row>
    <row r="345" s="1" customFormat="1" spans="1:4">
      <c r="A345" s="4" t="str">
        <f t="shared" si="5"/>
        <v>20230301</v>
      </c>
      <c r="B345" s="4" t="str">
        <f>"2381200422"</f>
        <v>2381200422</v>
      </c>
      <c r="C345" s="4">
        <v>51.1</v>
      </c>
      <c r="D345" s="4"/>
    </row>
    <row r="346" s="1" customFormat="1" spans="1:4">
      <c r="A346" s="4" t="str">
        <f t="shared" si="5"/>
        <v>20230301</v>
      </c>
      <c r="B346" s="4" t="str">
        <f>"2381200626"</f>
        <v>2381200626</v>
      </c>
      <c r="C346" s="4">
        <v>51.1</v>
      </c>
      <c r="D346" s="4"/>
    </row>
    <row r="347" s="1" customFormat="1" spans="1:4">
      <c r="A347" s="4" t="str">
        <f t="shared" si="5"/>
        <v>20230301</v>
      </c>
      <c r="B347" s="4" t="str">
        <f>"2381200723"</f>
        <v>2381200723</v>
      </c>
      <c r="C347" s="4">
        <v>51.1</v>
      </c>
      <c r="D347" s="4"/>
    </row>
    <row r="348" s="1" customFormat="1" spans="1:4">
      <c r="A348" s="4" t="str">
        <f t="shared" si="5"/>
        <v>20230301</v>
      </c>
      <c r="B348" s="4" t="str">
        <f>"2381201229"</f>
        <v>2381201229</v>
      </c>
      <c r="C348" s="4">
        <v>51.1</v>
      </c>
      <c r="D348" s="4"/>
    </row>
    <row r="349" s="1" customFormat="1" spans="1:4">
      <c r="A349" s="4" t="str">
        <f t="shared" si="5"/>
        <v>20230301</v>
      </c>
      <c r="B349" s="4" t="str">
        <f>"2381200628"</f>
        <v>2381200628</v>
      </c>
      <c r="C349" s="4">
        <v>51</v>
      </c>
      <c r="D349" s="4"/>
    </row>
    <row r="350" s="1" customFormat="1" spans="1:4">
      <c r="A350" s="4" t="str">
        <f t="shared" si="5"/>
        <v>20230301</v>
      </c>
      <c r="B350" s="4" t="str">
        <f>"2381201326"</f>
        <v>2381201326</v>
      </c>
      <c r="C350" s="4">
        <v>50.9</v>
      </c>
      <c r="D350" s="4"/>
    </row>
    <row r="351" s="1" customFormat="1" spans="1:4">
      <c r="A351" s="4" t="str">
        <f t="shared" si="5"/>
        <v>20230301</v>
      </c>
      <c r="B351" s="4" t="str">
        <f>"2381201625"</f>
        <v>2381201625</v>
      </c>
      <c r="C351" s="4">
        <v>50.8</v>
      </c>
      <c r="D351" s="4"/>
    </row>
    <row r="352" s="1" customFormat="1" spans="1:4">
      <c r="A352" s="4" t="str">
        <f t="shared" si="5"/>
        <v>20230301</v>
      </c>
      <c r="B352" s="4" t="str">
        <f>"2381200622"</f>
        <v>2381200622</v>
      </c>
      <c r="C352" s="4">
        <v>50.6</v>
      </c>
      <c r="D352" s="4"/>
    </row>
    <row r="353" s="1" customFormat="1" spans="1:4">
      <c r="A353" s="4" t="str">
        <f t="shared" si="5"/>
        <v>20230301</v>
      </c>
      <c r="B353" s="4" t="str">
        <f>"2381200420"</f>
        <v>2381200420</v>
      </c>
      <c r="C353" s="4">
        <v>50.2</v>
      </c>
      <c r="D353" s="4"/>
    </row>
    <row r="354" s="1" customFormat="1" spans="1:4">
      <c r="A354" s="4" t="str">
        <f t="shared" si="5"/>
        <v>20230301</v>
      </c>
      <c r="B354" s="4" t="str">
        <f>"2381200621"</f>
        <v>2381200621</v>
      </c>
      <c r="C354" s="4">
        <v>50.1</v>
      </c>
      <c r="D354" s="4"/>
    </row>
    <row r="355" s="1" customFormat="1" spans="1:4">
      <c r="A355" s="4" t="str">
        <f t="shared" si="5"/>
        <v>20230301</v>
      </c>
      <c r="B355" s="4" t="str">
        <f>"2381201126"</f>
        <v>2381201126</v>
      </c>
      <c r="C355" s="4">
        <v>50.1</v>
      </c>
      <c r="D355" s="4"/>
    </row>
    <row r="356" s="1" customFormat="1" spans="1:4">
      <c r="A356" s="4" t="str">
        <f t="shared" si="5"/>
        <v>20230301</v>
      </c>
      <c r="B356" s="4" t="str">
        <f>"2381200417"</f>
        <v>2381200417</v>
      </c>
      <c r="C356" s="4">
        <v>49.8</v>
      </c>
      <c r="D356" s="4"/>
    </row>
    <row r="357" s="1" customFormat="1" spans="1:4">
      <c r="A357" s="4" t="str">
        <f t="shared" si="5"/>
        <v>20230301</v>
      </c>
      <c r="B357" s="4" t="str">
        <f>"2381201514"</f>
        <v>2381201514</v>
      </c>
      <c r="C357" s="4">
        <v>49.7</v>
      </c>
      <c r="D357" s="4"/>
    </row>
    <row r="358" s="1" customFormat="1" spans="1:4">
      <c r="A358" s="4" t="str">
        <f t="shared" si="5"/>
        <v>20230301</v>
      </c>
      <c r="B358" s="4" t="str">
        <f>"2381200209"</f>
        <v>2381200209</v>
      </c>
      <c r="C358" s="4">
        <v>49.6</v>
      </c>
      <c r="D358" s="4"/>
    </row>
    <row r="359" s="1" customFormat="1" spans="1:4">
      <c r="A359" s="4" t="str">
        <f t="shared" si="5"/>
        <v>20230301</v>
      </c>
      <c r="B359" s="4" t="str">
        <f>"2381201414"</f>
        <v>2381201414</v>
      </c>
      <c r="C359" s="4">
        <v>49.6</v>
      </c>
      <c r="D359" s="4"/>
    </row>
    <row r="360" s="1" customFormat="1" spans="1:4">
      <c r="A360" s="4" t="str">
        <f t="shared" si="5"/>
        <v>20230301</v>
      </c>
      <c r="B360" s="4" t="str">
        <f>"2381201527"</f>
        <v>2381201527</v>
      </c>
      <c r="C360" s="4">
        <v>49.6</v>
      </c>
      <c r="D360" s="4"/>
    </row>
    <row r="361" s="1" customFormat="1" spans="1:4">
      <c r="A361" s="4" t="str">
        <f t="shared" si="5"/>
        <v>20230301</v>
      </c>
      <c r="B361" s="4" t="str">
        <f>"2381200206"</f>
        <v>2381200206</v>
      </c>
      <c r="C361" s="4">
        <v>49.3</v>
      </c>
      <c r="D361" s="4"/>
    </row>
    <row r="362" s="1" customFormat="1" spans="1:4">
      <c r="A362" s="4" t="str">
        <f t="shared" si="5"/>
        <v>20230301</v>
      </c>
      <c r="B362" s="4" t="str">
        <f>"2381201105"</f>
        <v>2381201105</v>
      </c>
      <c r="C362" s="4">
        <v>49.3</v>
      </c>
      <c r="D362" s="4"/>
    </row>
    <row r="363" s="1" customFormat="1" spans="1:4">
      <c r="A363" s="4" t="str">
        <f t="shared" si="5"/>
        <v>20230301</v>
      </c>
      <c r="B363" s="4" t="str">
        <f>"2381200228"</f>
        <v>2381200228</v>
      </c>
      <c r="C363" s="4">
        <v>49.1</v>
      </c>
      <c r="D363" s="4"/>
    </row>
    <row r="364" s="1" customFormat="1" spans="1:4">
      <c r="A364" s="4" t="str">
        <f t="shared" si="5"/>
        <v>20230301</v>
      </c>
      <c r="B364" s="4" t="str">
        <f>"2381200520"</f>
        <v>2381200520</v>
      </c>
      <c r="C364" s="4">
        <v>49.1</v>
      </c>
      <c r="D364" s="4"/>
    </row>
    <row r="365" s="1" customFormat="1" spans="1:4">
      <c r="A365" s="4" t="str">
        <f t="shared" si="5"/>
        <v>20230301</v>
      </c>
      <c r="B365" s="4" t="str">
        <f>"2381200803"</f>
        <v>2381200803</v>
      </c>
      <c r="C365" s="4">
        <v>48.6</v>
      </c>
      <c r="D365" s="4"/>
    </row>
    <row r="366" s="1" customFormat="1" spans="1:4">
      <c r="A366" s="4" t="str">
        <f t="shared" si="5"/>
        <v>20230301</v>
      </c>
      <c r="B366" s="4" t="str">
        <f>"2381201319"</f>
        <v>2381201319</v>
      </c>
      <c r="C366" s="4">
        <v>48.5</v>
      </c>
      <c r="D366" s="4"/>
    </row>
    <row r="367" s="1" customFormat="1" spans="1:4">
      <c r="A367" s="4" t="str">
        <f t="shared" si="5"/>
        <v>20230301</v>
      </c>
      <c r="B367" s="4" t="str">
        <f>"2381201512"</f>
        <v>2381201512</v>
      </c>
      <c r="C367" s="4">
        <v>48.5</v>
      </c>
      <c r="D367" s="4"/>
    </row>
    <row r="368" s="1" customFormat="1" spans="1:4">
      <c r="A368" s="4" t="str">
        <f t="shared" si="5"/>
        <v>20230301</v>
      </c>
      <c r="B368" s="4" t="str">
        <f>"2381200208"</f>
        <v>2381200208</v>
      </c>
      <c r="C368" s="4">
        <v>47.8</v>
      </c>
      <c r="D368" s="4"/>
    </row>
    <row r="369" s="1" customFormat="1" spans="1:4">
      <c r="A369" s="4" t="str">
        <f t="shared" si="5"/>
        <v>20230301</v>
      </c>
      <c r="B369" s="4" t="str">
        <f>"2381200430"</f>
        <v>2381200430</v>
      </c>
      <c r="C369" s="4">
        <v>47.4</v>
      </c>
      <c r="D369" s="4"/>
    </row>
    <row r="370" s="1" customFormat="1" spans="1:4">
      <c r="A370" s="4" t="str">
        <f t="shared" si="5"/>
        <v>20230301</v>
      </c>
      <c r="B370" s="4" t="str">
        <f>"2381200727"</f>
        <v>2381200727</v>
      </c>
      <c r="C370" s="4">
        <v>46.9</v>
      </c>
      <c r="D370" s="4"/>
    </row>
    <row r="371" s="1" customFormat="1" spans="1:4">
      <c r="A371" s="4" t="str">
        <f t="shared" si="5"/>
        <v>20230301</v>
      </c>
      <c r="B371" s="4" t="str">
        <f>"2381201227"</f>
        <v>2381201227</v>
      </c>
      <c r="C371" s="4">
        <v>46.8</v>
      </c>
      <c r="D371" s="4"/>
    </row>
    <row r="372" s="1" customFormat="1" spans="1:4">
      <c r="A372" s="4" t="str">
        <f t="shared" si="5"/>
        <v>20230301</v>
      </c>
      <c r="B372" s="4" t="str">
        <f>"2381200519"</f>
        <v>2381200519</v>
      </c>
      <c r="C372" s="4">
        <v>46.6</v>
      </c>
      <c r="D372" s="4"/>
    </row>
    <row r="373" s="1" customFormat="1" spans="1:4">
      <c r="A373" s="4" t="str">
        <f t="shared" si="5"/>
        <v>20230301</v>
      </c>
      <c r="B373" s="4" t="str">
        <f>"2381201208"</f>
        <v>2381201208</v>
      </c>
      <c r="C373" s="4">
        <v>46.6</v>
      </c>
      <c r="D373" s="4"/>
    </row>
    <row r="374" s="1" customFormat="1" spans="1:4">
      <c r="A374" s="4" t="str">
        <f t="shared" si="5"/>
        <v>20230301</v>
      </c>
      <c r="B374" s="4" t="str">
        <f>"2381201426"</f>
        <v>2381201426</v>
      </c>
      <c r="C374" s="4">
        <v>46</v>
      </c>
      <c r="D374" s="4"/>
    </row>
    <row r="375" s="1" customFormat="1" spans="1:4">
      <c r="A375" s="4" t="str">
        <f t="shared" si="5"/>
        <v>20230301</v>
      </c>
      <c r="B375" s="4" t="str">
        <f>"2381200830"</f>
        <v>2381200830</v>
      </c>
      <c r="C375" s="4">
        <v>45.5</v>
      </c>
      <c r="D375" s="4"/>
    </row>
    <row r="376" s="1" customFormat="1" spans="1:4">
      <c r="A376" s="4" t="str">
        <f t="shared" si="5"/>
        <v>20230301</v>
      </c>
      <c r="B376" s="4" t="str">
        <f>"2381200126"</f>
        <v>2381200126</v>
      </c>
      <c r="C376" s="4">
        <v>45.3</v>
      </c>
      <c r="D376" s="4"/>
    </row>
    <row r="377" s="1" customFormat="1" spans="1:4">
      <c r="A377" s="4" t="str">
        <f t="shared" si="5"/>
        <v>20230301</v>
      </c>
      <c r="B377" s="4" t="str">
        <f>"2381200114"</f>
        <v>2381200114</v>
      </c>
      <c r="C377" s="4">
        <v>45.1</v>
      </c>
      <c r="D377" s="4"/>
    </row>
    <row r="378" s="1" customFormat="1" spans="1:4">
      <c r="A378" s="4" t="str">
        <f t="shared" si="5"/>
        <v>20230301</v>
      </c>
      <c r="B378" s="4" t="str">
        <f>"2381200503"</f>
        <v>2381200503</v>
      </c>
      <c r="C378" s="4">
        <v>45</v>
      </c>
      <c r="D378" s="4"/>
    </row>
    <row r="379" s="1" customFormat="1" spans="1:4">
      <c r="A379" s="4" t="str">
        <f t="shared" si="5"/>
        <v>20230301</v>
      </c>
      <c r="B379" s="4" t="str">
        <f>"2381200918"</f>
        <v>2381200918</v>
      </c>
      <c r="C379" s="4">
        <v>44.7</v>
      </c>
      <c r="D379" s="4"/>
    </row>
    <row r="380" s="1" customFormat="1" spans="1:4">
      <c r="A380" s="4" t="str">
        <f t="shared" si="5"/>
        <v>20230301</v>
      </c>
      <c r="B380" s="4" t="str">
        <f>"2381201405"</f>
        <v>2381201405</v>
      </c>
      <c r="C380" s="4">
        <v>44.5</v>
      </c>
      <c r="D380" s="4"/>
    </row>
    <row r="381" s="1" customFormat="1" spans="1:4">
      <c r="A381" s="4" t="str">
        <f t="shared" si="5"/>
        <v>20230301</v>
      </c>
      <c r="B381" s="4" t="str">
        <f>"2381201307"</f>
        <v>2381201307</v>
      </c>
      <c r="C381" s="4">
        <v>44.3</v>
      </c>
      <c r="D381" s="4"/>
    </row>
    <row r="382" s="1" customFormat="1" spans="1:4">
      <c r="A382" s="4" t="str">
        <f t="shared" si="5"/>
        <v>20230301</v>
      </c>
      <c r="B382" s="4" t="str">
        <f>"2381200614"</f>
        <v>2381200614</v>
      </c>
      <c r="C382" s="4">
        <v>44.1</v>
      </c>
      <c r="D382" s="4"/>
    </row>
    <row r="383" s="1" customFormat="1" spans="1:4">
      <c r="A383" s="4" t="str">
        <f t="shared" si="5"/>
        <v>20230301</v>
      </c>
      <c r="B383" s="4" t="str">
        <f>"2381201612"</f>
        <v>2381201612</v>
      </c>
      <c r="C383" s="4">
        <v>44</v>
      </c>
      <c r="D383" s="4"/>
    </row>
    <row r="384" s="1" customFormat="1" spans="1:4">
      <c r="A384" s="4" t="str">
        <f t="shared" si="5"/>
        <v>20230301</v>
      </c>
      <c r="B384" s="4" t="str">
        <f>"2381200516"</f>
        <v>2381200516</v>
      </c>
      <c r="C384" s="4">
        <v>43.9</v>
      </c>
      <c r="D384" s="4"/>
    </row>
    <row r="385" s="1" customFormat="1" spans="1:4">
      <c r="A385" s="4" t="str">
        <f t="shared" si="5"/>
        <v>20230301</v>
      </c>
      <c r="B385" s="4" t="str">
        <f>"2381200424"</f>
        <v>2381200424</v>
      </c>
      <c r="C385" s="4">
        <v>43.3</v>
      </c>
      <c r="D385" s="4"/>
    </row>
    <row r="386" s="1" customFormat="1" spans="1:4">
      <c r="A386" s="4" t="str">
        <f t="shared" si="5"/>
        <v>20230301</v>
      </c>
      <c r="B386" s="4" t="str">
        <f>"2381200713"</f>
        <v>2381200713</v>
      </c>
      <c r="C386" s="4">
        <v>41.2</v>
      </c>
      <c r="D386" s="4"/>
    </row>
    <row r="387" s="1" customFormat="1" spans="1:4">
      <c r="A387" s="4" t="str">
        <f t="shared" ref="A387:A450" si="6">"20230301"</f>
        <v>20230301</v>
      </c>
      <c r="B387" s="4" t="str">
        <f>"2381200207"</f>
        <v>2381200207</v>
      </c>
      <c r="C387" s="4">
        <v>39.4</v>
      </c>
      <c r="D387" s="4"/>
    </row>
    <row r="388" s="1" customFormat="1" spans="1:4">
      <c r="A388" s="4" t="str">
        <f t="shared" si="6"/>
        <v>20230301</v>
      </c>
      <c r="B388" s="4" t="str">
        <f>"2381201212"</f>
        <v>2381201212</v>
      </c>
      <c r="C388" s="4">
        <v>37.4</v>
      </c>
      <c r="D388" s="4"/>
    </row>
    <row r="389" s="1" customFormat="1" spans="1:4">
      <c r="A389" s="4" t="str">
        <f t="shared" si="6"/>
        <v>20230301</v>
      </c>
      <c r="B389" s="4" t="str">
        <f>"2381200110"</f>
        <v>2381200110</v>
      </c>
      <c r="C389" s="4">
        <v>0</v>
      </c>
      <c r="D389" s="4" t="s">
        <v>5</v>
      </c>
    </row>
    <row r="390" s="1" customFormat="1" spans="1:4">
      <c r="A390" s="4" t="str">
        <f t="shared" si="6"/>
        <v>20230301</v>
      </c>
      <c r="B390" s="4" t="str">
        <f>"2381200115"</f>
        <v>2381200115</v>
      </c>
      <c r="C390" s="4">
        <v>0</v>
      </c>
      <c r="D390" s="4" t="s">
        <v>5</v>
      </c>
    </row>
    <row r="391" s="1" customFormat="1" spans="1:4">
      <c r="A391" s="4" t="str">
        <f t="shared" si="6"/>
        <v>20230301</v>
      </c>
      <c r="B391" s="4" t="str">
        <f>"2381200118"</f>
        <v>2381200118</v>
      </c>
      <c r="C391" s="4">
        <v>0</v>
      </c>
      <c r="D391" s="4" t="s">
        <v>5</v>
      </c>
    </row>
    <row r="392" s="1" customFormat="1" spans="1:4">
      <c r="A392" s="4" t="str">
        <f t="shared" si="6"/>
        <v>20230301</v>
      </c>
      <c r="B392" s="4" t="str">
        <f>"2381200129"</f>
        <v>2381200129</v>
      </c>
      <c r="C392" s="4">
        <v>0</v>
      </c>
      <c r="D392" s="4" t="s">
        <v>5</v>
      </c>
    </row>
    <row r="393" s="1" customFormat="1" spans="1:4">
      <c r="A393" s="4" t="str">
        <f t="shared" si="6"/>
        <v>20230301</v>
      </c>
      <c r="B393" s="4" t="str">
        <f>"2381200202"</f>
        <v>2381200202</v>
      </c>
      <c r="C393" s="4">
        <v>0</v>
      </c>
      <c r="D393" s="4" t="s">
        <v>5</v>
      </c>
    </row>
    <row r="394" s="1" customFormat="1" spans="1:4">
      <c r="A394" s="4" t="str">
        <f t="shared" si="6"/>
        <v>20230301</v>
      </c>
      <c r="B394" s="4" t="str">
        <f>"2381200216"</f>
        <v>2381200216</v>
      </c>
      <c r="C394" s="4">
        <v>0</v>
      </c>
      <c r="D394" s="4" t="s">
        <v>5</v>
      </c>
    </row>
    <row r="395" s="1" customFormat="1" spans="1:4">
      <c r="A395" s="4" t="str">
        <f t="shared" si="6"/>
        <v>20230301</v>
      </c>
      <c r="B395" s="4" t="str">
        <f>"2381200221"</f>
        <v>2381200221</v>
      </c>
      <c r="C395" s="4">
        <v>0</v>
      </c>
      <c r="D395" s="4" t="s">
        <v>5</v>
      </c>
    </row>
    <row r="396" s="1" customFormat="1" spans="1:4">
      <c r="A396" s="4" t="str">
        <f t="shared" si="6"/>
        <v>20230301</v>
      </c>
      <c r="B396" s="4" t="str">
        <f>"2381200226"</f>
        <v>2381200226</v>
      </c>
      <c r="C396" s="4">
        <v>0</v>
      </c>
      <c r="D396" s="4" t="s">
        <v>5</v>
      </c>
    </row>
    <row r="397" s="1" customFormat="1" spans="1:4">
      <c r="A397" s="4" t="str">
        <f t="shared" si="6"/>
        <v>20230301</v>
      </c>
      <c r="B397" s="4" t="str">
        <f>"2381200229"</f>
        <v>2381200229</v>
      </c>
      <c r="C397" s="4">
        <v>0</v>
      </c>
      <c r="D397" s="4" t="s">
        <v>5</v>
      </c>
    </row>
    <row r="398" s="1" customFormat="1" spans="1:4">
      <c r="A398" s="4" t="str">
        <f t="shared" si="6"/>
        <v>20230301</v>
      </c>
      <c r="B398" s="4" t="str">
        <f>"2381200230"</f>
        <v>2381200230</v>
      </c>
      <c r="C398" s="4">
        <v>0</v>
      </c>
      <c r="D398" s="4" t="s">
        <v>5</v>
      </c>
    </row>
    <row r="399" s="1" customFormat="1" spans="1:4">
      <c r="A399" s="4" t="str">
        <f t="shared" si="6"/>
        <v>20230301</v>
      </c>
      <c r="B399" s="4" t="str">
        <f>"2381200301"</f>
        <v>2381200301</v>
      </c>
      <c r="C399" s="4">
        <v>0</v>
      </c>
      <c r="D399" s="4" t="s">
        <v>5</v>
      </c>
    </row>
    <row r="400" s="1" customFormat="1" spans="1:4">
      <c r="A400" s="4" t="str">
        <f t="shared" si="6"/>
        <v>20230301</v>
      </c>
      <c r="B400" s="4" t="str">
        <f>"2381200305"</f>
        <v>2381200305</v>
      </c>
      <c r="C400" s="4">
        <v>0</v>
      </c>
      <c r="D400" s="4" t="s">
        <v>5</v>
      </c>
    </row>
    <row r="401" s="1" customFormat="1" spans="1:4">
      <c r="A401" s="4" t="str">
        <f t="shared" si="6"/>
        <v>20230301</v>
      </c>
      <c r="B401" s="4" t="str">
        <f>"2381200306"</f>
        <v>2381200306</v>
      </c>
      <c r="C401" s="4">
        <v>0</v>
      </c>
      <c r="D401" s="4" t="s">
        <v>5</v>
      </c>
    </row>
    <row r="402" s="1" customFormat="1" spans="1:4">
      <c r="A402" s="4" t="str">
        <f t="shared" si="6"/>
        <v>20230301</v>
      </c>
      <c r="B402" s="4" t="str">
        <f>"2381200314"</f>
        <v>2381200314</v>
      </c>
      <c r="C402" s="4">
        <v>0</v>
      </c>
      <c r="D402" s="4" t="s">
        <v>5</v>
      </c>
    </row>
    <row r="403" s="1" customFormat="1" spans="1:4">
      <c r="A403" s="4" t="str">
        <f t="shared" si="6"/>
        <v>20230301</v>
      </c>
      <c r="B403" s="4" t="str">
        <f>"2381200318"</f>
        <v>2381200318</v>
      </c>
      <c r="C403" s="4">
        <v>0</v>
      </c>
      <c r="D403" s="4" t="s">
        <v>5</v>
      </c>
    </row>
    <row r="404" s="1" customFormat="1" spans="1:4">
      <c r="A404" s="4" t="str">
        <f t="shared" si="6"/>
        <v>20230301</v>
      </c>
      <c r="B404" s="4" t="str">
        <f>"2381200327"</f>
        <v>2381200327</v>
      </c>
      <c r="C404" s="4">
        <v>0</v>
      </c>
      <c r="D404" s="4" t="s">
        <v>5</v>
      </c>
    </row>
    <row r="405" s="1" customFormat="1" spans="1:4">
      <c r="A405" s="4" t="str">
        <f t="shared" si="6"/>
        <v>20230301</v>
      </c>
      <c r="B405" s="4" t="str">
        <f>"2381200330"</f>
        <v>2381200330</v>
      </c>
      <c r="C405" s="4">
        <v>0</v>
      </c>
      <c r="D405" s="4" t="s">
        <v>5</v>
      </c>
    </row>
    <row r="406" s="1" customFormat="1" spans="1:4">
      <c r="A406" s="4" t="str">
        <f t="shared" si="6"/>
        <v>20230301</v>
      </c>
      <c r="B406" s="4" t="str">
        <f>"2381200405"</f>
        <v>2381200405</v>
      </c>
      <c r="C406" s="4">
        <v>0</v>
      </c>
      <c r="D406" s="4" t="s">
        <v>5</v>
      </c>
    </row>
    <row r="407" s="1" customFormat="1" spans="1:4">
      <c r="A407" s="4" t="str">
        <f t="shared" si="6"/>
        <v>20230301</v>
      </c>
      <c r="B407" s="4" t="str">
        <f>"2381200406"</f>
        <v>2381200406</v>
      </c>
      <c r="C407" s="4">
        <v>0</v>
      </c>
      <c r="D407" s="4" t="s">
        <v>5</v>
      </c>
    </row>
    <row r="408" s="1" customFormat="1" spans="1:4">
      <c r="A408" s="4" t="str">
        <f t="shared" si="6"/>
        <v>20230301</v>
      </c>
      <c r="B408" s="4" t="str">
        <f>"2381200415"</f>
        <v>2381200415</v>
      </c>
      <c r="C408" s="4">
        <v>0</v>
      </c>
      <c r="D408" s="4" t="s">
        <v>5</v>
      </c>
    </row>
    <row r="409" s="1" customFormat="1" spans="1:4">
      <c r="A409" s="4" t="str">
        <f t="shared" si="6"/>
        <v>20230301</v>
      </c>
      <c r="B409" s="4" t="str">
        <f>"2381200426"</f>
        <v>2381200426</v>
      </c>
      <c r="C409" s="4">
        <v>0</v>
      </c>
      <c r="D409" s="4" t="s">
        <v>5</v>
      </c>
    </row>
    <row r="410" s="1" customFormat="1" spans="1:4">
      <c r="A410" s="4" t="str">
        <f t="shared" si="6"/>
        <v>20230301</v>
      </c>
      <c r="B410" s="4" t="str">
        <f>"2381200505"</f>
        <v>2381200505</v>
      </c>
      <c r="C410" s="4">
        <v>0</v>
      </c>
      <c r="D410" s="4" t="s">
        <v>5</v>
      </c>
    </row>
    <row r="411" s="1" customFormat="1" spans="1:4">
      <c r="A411" s="4" t="str">
        <f t="shared" si="6"/>
        <v>20230301</v>
      </c>
      <c r="B411" s="4" t="str">
        <f>"2381200517"</f>
        <v>2381200517</v>
      </c>
      <c r="C411" s="4">
        <v>0</v>
      </c>
      <c r="D411" s="4" t="s">
        <v>5</v>
      </c>
    </row>
    <row r="412" s="1" customFormat="1" spans="1:4">
      <c r="A412" s="4" t="str">
        <f t="shared" si="6"/>
        <v>20230301</v>
      </c>
      <c r="B412" s="4" t="str">
        <f>"2381200518"</f>
        <v>2381200518</v>
      </c>
      <c r="C412" s="4">
        <v>0</v>
      </c>
      <c r="D412" s="4" t="s">
        <v>5</v>
      </c>
    </row>
    <row r="413" s="1" customFormat="1" spans="1:4">
      <c r="A413" s="4" t="str">
        <f t="shared" si="6"/>
        <v>20230301</v>
      </c>
      <c r="B413" s="4" t="str">
        <f>"2381200529"</f>
        <v>2381200529</v>
      </c>
      <c r="C413" s="4">
        <v>0</v>
      </c>
      <c r="D413" s="4" t="s">
        <v>5</v>
      </c>
    </row>
    <row r="414" s="1" customFormat="1" spans="1:4">
      <c r="A414" s="4" t="str">
        <f t="shared" si="6"/>
        <v>20230301</v>
      </c>
      <c r="B414" s="4" t="str">
        <f>"2381200530"</f>
        <v>2381200530</v>
      </c>
      <c r="C414" s="4">
        <v>0</v>
      </c>
      <c r="D414" s="4" t="s">
        <v>5</v>
      </c>
    </row>
    <row r="415" s="1" customFormat="1" spans="1:4">
      <c r="A415" s="4" t="str">
        <f t="shared" si="6"/>
        <v>20230301</v>
      </c>
      <c r="B415" s="4" t="str">
        <f>"2381200607"</f>
        <v>2381200607</v>
      </c>
      <c r="C415" s="4">
        <v>0</v>
      </c>
      <c r="D415" s="4" t="s">
        <v>5</v>
      </c>
    </row>
    <row r="416" s="1" customFormat="1" spans="1:4">
      <c r="A416" s="4" t="str">
        <f t="shared" si="6"/>
        <v>20230301</v>
      </c>
      <c r="B416" s="4" t="str">
        <f>"2381200608"</f>
        <v>2381200608</v>
      </c>
      <c r="C416" s="4">
        <v>0</v>
      </c>
      <c r="D416" s="4" t="s">
        <v>5</v>
      </c>
    </row>
    <row r="417" s="1" customFormat="1" spans="1:4">
      <c r="A417" s="4" t="str">
        <f t="shared" si="6"/>
        <v>20230301</v>
      </c>
      <c r="B417" s="4" t="str">
        <f>"2381200609"</f>
        <v>2381200609</v>
      </c>
      <c r="C417" s="4">
        <v>0</v>
      </c>
      <c r="D417" s="4" t="s">
        <v>5</v>
      </c>
    </row>
    <row r="418" s="1" customFormat="1" spans="1:4">
      <c r="A418" s="4" t="str">
        <f t="shared" si="6"/>
        <v>20230301</v>
      </c>
      <c r="B418" s="4" t="str">
        <f>"2381200619"</f>
        <v>2381200619</v>
      </c>
      <c r="C418" s="4">
        <v>0</v>
      </c>
      <c r="D418" s="4" t="s">
        <v>5</v>
      </c>
    </row>
    <row r="419" s="1" customFormat="1" spans="1:4">
      <c r="A419" s="4" t="str">
        <f t="shared" si="6"/>
        <v>20230301</v>
      </c>
      <c r="B419" s="4" t="str">
        <f>"2381200705"</f>
        <v>2381200705</v>
      </c>
      <c r="C419" s="4">
        <v>0</v>
      </c>
      <c r="D419" s="4" t="s">
        <v>5</v>
      </c>
    </row>
    <row r="420" s="1" customFormat="1" spans="1:4">
      <c r="A420" s="4" t="str">
        <f t="shared" si="6"/>
        <v>20230301</v>
      </c>
      <c r="B420" s="4" t="str">
        <f>"2381200722"</f>
        <v>2381200722</v>
      </c>
      <c r="C420" s="4">
        <v>0</v>
      </c>
      <c r="D420" s="4" t="s">
        <v>5</v>
      </c>
    </row>
    <row r="421" s="1" customFormat="1" spans="1:4">
      <c r="A421" s="4" t="str">
        <f t="shared" si="6"/>
        <v>20230301</v>
      </c>
      <c r="B421" s="4" t="str">
        <f>"2381200804"</f>
        <v>2381200804</v>
      </c>
      <c r="C421" s="4">
        <v>0</v>
      </c>
      <c r="D421" s="4" t="s">
        <v>5</v>
      </c>
    </row>
    <row r="422" s="1" customFormat="1" spans="1:4">
      <c r="A422" s="4" t="str">
        <f t="shared" si="6"/>
        <v>20230301</v>
      </c>
      <c r="B422" s="4" t="str">
        <f>"2381200805"</f>
        <v>2381200805</v>
      </c>
      <c r="C422" s="4">
        <v>0</v>
      </c>
      <c r="D422" s="4" t="s">
        <v>5</v>
      </c>
    </row>
    <row r="423" s="1" customFormat="1" spans="1:4">
      <c r="A423" s="4" t="str">
        <f t="shared" si="6"/>
        <v>20230301</v>
      </c>
      <c r="B423" s="4" t="str">
        <f>"2381200807"</f>
        <v>2381200807</v>
      </c>
      <c r="C423" s="4">
        <v>0</v>
      </c>
      <c r="D423" s="4" t="s">
        <v>5</v>
      </c>
    </row>
    <row r="424" s="1" customFormat="1" spans="1:4">
      <c r="A424" s="4" t="str">
        <f t="shared" si="6"/>
        <v>20230301</v>
      </c>
      <c r="B424" s="4" t="str">
        <f>"2381200809"</f>
        <v>2381200809</v>
      </c>
      <c r="C424" s="4">
        <v>0</v>
      </c>
      <c r="D424" s="4" t="s">
        <v>5</v>
      </c>
    </row>
    <row r="425" s="1" customFormat="1" spans="1:4">
      <c r="A425" s="4" t="str">
        <f t="shared" si="6"/>
        <v>20230301</v>
      </c>
      <c r="B425" s="4" t="str">
        <f>"2381200815"</f>
        <v>2381200815</v>
      </c>
      <c r="C425" s="4">
        <v>0</v>
      </c>
      <c r="D425" s="4" t="s">
        <v>5</v>
      </c>
    </row>
    <row r="426" s="1" customFormat="1" spans="1:4">
      <c r="A426" s="4" t="str">
        <f t="shared" si="6"/>
        <v>20230301</v>
      </c>
      <c r="B426" s="4" t="str">
        <f>"2381200821"</f>
        <v>2381200821</v>
      </c>
      <c r="C426" s="4">
        <v>0</v>
      </c>
      <c r="D426" s="4" t="s">
        <v>5</v>
      </c>
    </row>
    <row r="427" s="1" customFormat="1" spans="1:4">
      <c r="A427" s="4" t="str">
        <f t="shared" si="6"/>
        <v>20230301</v>
      </c>
      <c r="B427" s="4" t="str">
        <f>"2381200827"</f>
        <v>2381200827</v>
      </c>
      <c r="C427" s="4">
        <v>0</v>
      </c>
      <c r="D427" s="4" t="s">
        <v>5</v>
      </c>
    </row>
    <row r="428" s="1" customFormat="1" spans="1:4">
      <c r="A428" s="4" t="str">
        <f t="shared" si="6"/>
        <v>20230301</v>
      </c>
      <c r="B428" s="4" t="str">
        <f>"2381200829"</f>
        <v>2381200829</v>
      </c>
      <c r="C428" s="4">
        <v>0</v>
      </c>
      <c r="D428" s="4" t="s">
        <v>5</v>
      </c>
    </row>
    <row r="429" s="1" customFormat="1" spans="1:4">
      <c r="A429" s="4" t="str">
        <f t="shared" si="6"/>
        <v>20230301</v>
      </c>
      <c r="B429" s="4" t="str">
        <f>"2381200917"</f>
        <v>2381200917</v>
      </c>
      <c r="C429" s="4">
        <v>0</v>
      </c>
      <c r="D429" s="4" t="s">
        <v>5</v>
      </c>
    </row>
    <row r="430" s="1" customFormat="1" spans="1:4">
      <c r="A430" s="4" t="str">
        <f t="shared" si="6"/>
        <v>20230301</v>
      </c>
      <c r="B430" s="4" t="str">
        <f>"2381200919"</f>
        <v>2381200919</v>
      </c>
      <c r="C430" s="4">
        <v>0</v>
      </c>
      <c r="D430" s="4" t="s">
        <v>5</v>
      </c>
    </row>
    <row r="431" s="1" customFormat="1" spans="1:4">
      <c r="A431" s="4" t="str">
        <f t="shared" si="6"/>
        <v>20230301</v>
      </c>
      <c r="B431" s="4" t="str">
        <f>"2381200923"</f>
        <v>2381200923</v>
      </c>
      <c r="C431" s="4">
        <v>0</v>
      </c>
      <c r="D431" s="4" t="s">
        <v>5</v>
      </c>
    </row>
    <row r="432" s="1" customFormat="1" spans="1:4">
      <c r="A432" s="4" t="str">
        <f t="shared" si="6"/>
        <v>20230301</v>
      </c>
      <c r="B432" s="4" t="str">
        <f>"2381200926"</f>
        <v>2381200926</v>
      </c>
      <c r="C432" s="4">
        <v>0</v>
      </c>
      <c r="D432" s="4" t="s">
        <v>5</v>
      </c>
    </row>
    <row r="433" s="1" customFormat="1" spans="1:4">
      <c r="A433" s="4" t="str">
        <f t="shared" si="6"/>
        <v>20230301</v>
      </c>
      <c r="B433" s="4" t="str">
        <f>"2381201008"</f>
        <v>2381201008</v>
      </c>
      <c r="C433" s="4">
        <v>0</v>
      </c>
      <c r="D433" s="4" t="s">
        <v>5</v>
      </c>
    </row>
    <row r="434" s="1" customFormat="1" spans="1:4">
      <c r="A434" s="4" t="str">
        <f t="shared" si="6"/>
        <v>20230301</v>
      </c>
      <c r="B434" s="4" t="str">
        <f>"2381201009"</f>
        <v>2381201009</v>
      </c>
      <c r="C434" s="4">
        <v>0</v>
      </c>
      <c r="D434" s="4" t="s">
        <v>5</v>
      </c>
    </row>
    <row r="435" s="1" customFormat="1" spans="1:4">
      <c r="A435" s="4" t="str">
        <f t="shared" si="6"/>
        <v>20230301</v>
      </c>
      <c r="B435" s="4" t="str">
        <f>"2381201010"</f>
        <v>2381201010</v>
      </c>
      <c r="C435" s="4">
        <v>0</v>
      </c>
      <c r="D435" s="4" t="s">
        <v>5</v>
      </c>
    </row>
    <row r="436" s="1" customFormat="1" spans="1:4">
      <c r="A436" s="4" t="str">
        <f t="shared" si="6"/>
        <v>20230301</v>
      </c>
      <c r="B436" s="4" t="str">
        <f>"2381201015"</f>
        <v>2381201015</v>
      </c>
      <c r="C436" s="4">
        <v>0</v>
      </c>
      <c r="D436" s="4" t="s">
        <v>5</v>
      </c>
    </row>
    <row r="437" s="1" customFormat="1" spans="1:4">
      <c r="A437" s="4" t="str">
        <f t="shared" si="6"/>
        <v>20230301</v>
      </c>
      <c r="B437" s="4" t="str">
        <f>"2381201016"</f>
        <v>2381201016</v>
      </c>
      <c r="C437" s="4">
        <v>0</v>
      </c>
      <c r="D437" s="4" t="s">
        <v>5</v>
      </c>
    </row>
    <row r="438" s="1" customFormat="1" spans="1:4">
      <c r="A438" s="4" t="str">
        <f t="shared" si="6"/>
        <v>20230301</v>
      </c>
      <c r="B438" s="4" t="str">
        <f>"2381201017"</f>
        <v>2381201017</v>
      </c>
      <c r="C438" s="4">
        <v>0</v>
      </c>
      <c r="D438" s="4" t="s">
        <v>5</v>
      </c>
    </row>
    <row r="439" s="1" customFormat="1" spans="1:4">
      <c r="A439" s="4" t="str">
        <f t="shared" si="6"/>
        <v>20230301</v>
      </c>
      <c r="B439" s="4" t="str">
        <f>"2381201022"</f>
        <v>2381201022</v>
      </c>
      <c r="C439" s="4">
        <v>0</v>
      </c>
      <c r="D439" s="4" t="s">
        <v>5</v>
      </c>
    </row>
    <row r="440" s="1" customFormat="1" spans="1:4">
      <c r="A440" s="4" t="str">
        <f t="shared" si="6"/>
        <v>20230301</v>
      </c>
      <c r="B440" s="4" t="str">
        <f>"2381201101"</f>
        <v>2381201101</v>
      </c>
      <c r="C440" s="4">
        <v>0</v>
      </c>
      <c r="D440" s="4" t="s">
        <v>5</v>
      </c>
    </row>
    <row r="441" s="1" customFormat="1" spans="1:4">
      <c r="A441" s="4" t="str">
        <f t="shared" si="6"/>
        <v>20230301</v>
      </c>
      <c r="B441" s="4" t="str">
        <f>"2381201102"</f>
        <v>2381201102</v>
      </c>
      <c r="C441" s="4">
        <v>0</v>
      </c>
      <c r="D441" s="4" t="s">
        <v>5</v>
      </c>
    </row>
    <row r="442" s="1" customFormat="1" spans="1:4">
      <c r="A442" s="4" t="str">
        <f t="shared" si="6"/>
        <v>20230301</v>
      </c>
      <c r="B442" s="4" t="str">
        <f>"2381201108"</f>
        <v>2381201108</v>
      </c>
      <c r="C442" s="4">
        <v>0</v>
      </c>
      <c r="D442" s="4" t="s">
        <v>5</v>
      </c>
    </row>
    <row r="443" s="1" customFormat="1" spans="1:4">
      <c r="A443" s="4" t="str">
        <f t="shared" si="6"/>
        <v>20230301</v>
      </c>
      <c r="B443" s="4" t="str">
        <f>"2381201109"</f>
        <v>2381201109</v>
      </c>
      <c r="C443" s="4">
        <v>0</v>
      </c>
      <c r="D443" s="4" t="s">
        <v>5</v>
      </c>
    </row>
    <row r="444" s="1" customFormat="1" spans="1:4">
      <c r="A444" s="4" t="str">
        <f t="shared" si="6"/>
        <v>20230301</v>
      </c>
      <c r="B444" s="4" t="str">
        <f>"2381201118"</f>
        <v>2381201118</v>
      </c>
      <c r="C444" s="4">
        <v>0</v>
      </c>
      <c r="D444" s="4" t="s">
        <v>5</v>
      </c>
    </row>
    <row r="445" s="1" customFormat="1" spans="1:4">
      <c r="A445" s="4" t="str">
        <f t="shared" si="6"/>
        <v>20230301</v>
      </c>
      <c r="B445" s="4" t="str">
        <f>"2381201124"</f>
        <v>2381201124</v>
      </c>
      <c r="C445" s="4">
        <v>0</v>
      </c>
      <c r="D445" s="4" t="s">
        <v>5</v>
      </c>
    </row>
    <row r="446" s="1" customFormat="1" spans="1:4">
      <c r="A446" s="4" t="str">
        <f t="shared" si="6"/>
        <v>20230301</v>
      </c>
      <c r="B446" s="4" t="str">
        <f>"2381201211"</f>
        <v>2381201211</v>
      </c>
      <c r="C446" s="4">
        <v>0</v>
      </c>
      <c r="D446" s="4" t="s">
        <v>5</v>
      </c>
    </row>
    <row r="447" s="1" customFormat="1" spans="1:4">
      <c r="A447" s="4" t="str">
        <f t="shared" si="6"/>
        <v>20230301</v>
      </c>
      <c r="B447" s="4" t="str">
        <f>"2381201213"</f>
        <v>2381201213</v>
      </c>
      <c r="C447" s="4">
        <v>0</v>
      </c>
      <c r="D447" s="4" t="s">
        <v>5</v>
      </c>
    </row>
    <row r="448" s="1" customFormat="1" spans="1:4">
      <c r="A448" s="4" t="str">
        <f t="shared" si="6"/>
        <v>20230301</v>
      </c>
      <c r="B448" s="4" t="str">
        <f>"2381201216"</f>
        <v>2381201216</v>
      </c>
      <c r="C448" s="4">
        <v>0</v>
      </c>
      <c r="D448" s="4" t="s">
        <v>5</v>
      </c>
    </row>
    <row r="449" s="1" customFormat="1" spans="1:4">
      <c r="A449" s="4" t="str">
        <f t="shared" si="6"/>
        <v>20230301</v>
      </c>
      <c r="B449" s="4" t="str">
        <f>"2381201222"</f>
        <v>2381201222</v>
      </c>
      <c r="C449" s="4">
        <v>0</v>
      </c>
      <c r="D449" s="4" t="s">
        <v>5</v>
      </c>
    </row>
    <row r="450" s="1" customFormat="1" spans="1:4">
      <c r="A450" s="4" t="str">
        <f t="shared" si="6"/>
        <v>20230301</v>
      </c>
      <c r="B450" s="4" t="str">
        <f>"2381201230"</f>
        <v>2381201230</v>
      </c>
      <c r="C450" s="4">
        <v>0</v>
      </c>
      <c r="D450" s="4" t="s">
        <v>5</v>
      </c>
    </row>
    <row r="451" s="1" customFormat="1" spans="1:4">
      <c r="A451" s="4" t="str">
        <f t="shared" ref="A451:A488" si="7">"20230301"</f>
        <v>20230301</v>
      </c>
      <c r="B451" s="4" t="str">
        <f>"2381201302"</f>
        <v>2381201302</v>
      </c>
      <c r="C451" s="4">
        <v>0</v>
      </c>
      <c r="D451" s="4" t="s">
        <v>5</v>
      </c>
    </row>
    <row r="452" s="1" customFormat="1" spans="1:4">
      <c r="A452" s="4" t="str">
        <f t="shared" si="7"/>
        <v>20230301</v>
      </c>
      <c r="B452" s="4" t="str">
        <f>"2381201304"</f>
        <v>2381201304</v>
      </c>
      <c r="C452" s="4">
        <v>0</v>
      </c>
      <c r="D452" s="4" t="s">
        <v>5</v>
      </c>
    </row>
    <row r="453" s="1" customFormat="1" spans="1:4">
      <c r="A453" s="4" t="str">
        <f t="shared" si="7"/>
        <v>20230301</v>
      </c>
      <c r="B453" s="4" t="str">
        <f>"2381201315"</f>
        <v>2381201315</v>
      </c>
      <c r="C453" s="4">
        <v>0</v>
      </c>
      <c r="D453" s="4" t="s">
        <v>5</v>
      </c>
    </row>
    <row r="454" s="1" customFormat="1" spans="1:4">
      <c r="A454" s="4" t="str">
        <f t="shared" si="7"/>
        <v>20230301</v>
      </c>
      <c r="B454" s="4" t="str">
        <f>"2381201322"</f>
        <v>2381201322</v>
      </c>
      <c r="C454" s="4">
        <v>0</v>
      </c>
      <c r="D454" s="4" t="s">
        <v>5</v>
      </c>
    </row>
    <row r="455" s="1" customFormat="1" spans="1:4">
      <c r="A455" s="4" t="str">
        <f t="shared" si="7"/>
        <v>20230301</v>
      </c>
      <c r="B455" s="4" t="str">
        <f>"2381201328"</f>
        <v>2381201328</v>
      </c>
      <c r="C455" s="4">
        <v>0</v>
      </c>
      <c r="D455" s="4" t="s">
        <v>5</v>
      </c>
    </row>
    <row r="456" s="1" customFormat="1" spans="1:4">
      <c r="A456" s="4" t="str">
        <f t="shared" si="7"/>
        <v>20230301</v>
      </c>
      <c r="B456" s="4" t="str">
        <f>"2381201329"</f>
        <v>2381201329</v>
      </c>
      <c r="C456" s="4">
        <v>0</v>
      </c>
      <c r="D456" s="4" t="s">
        <v>5</v>
      </c>
    </row>
    <row r="457" s="1" customFormat="1" spans="1:4">
      <c r="A457" s="4" t="str">
        <f t="shared" si="7"/>
        <v>20230301</v>
      </c>
      <c r="B457" s="4" t="str">
        <f>"2381201413"</f>
        <v>2381201413</v>
      </c>
      <c r="C457" s="4">
        <v>0</v>
      </c>
      <c r="D457" s="4" t="s">
        <v>5</v>
      </c>
    </row>
    <row r="458" s="1" customFormat="1" spans="1:4">
      <c r="A458" s="4" t="str">
        <f t="shared" si="7"/>
        <v>20230301</v>
      </c>
      <c r="B458" s="4" t="str">
        <f>"2381201416"</f>
        <v>2381201416</v>
      </c>
      <c r="C458" s="4">
        <v>0</v>
      </c>
      <c r="D458" s="4" t="s">
        <v>5</v>
      </c>
    </row>
    <row r="459" s="1" customFormat="1" spans="1:4">
      <c r="A459" s="4" t="str">
        <f t="shared" si="7"/>
        <v>20230301</v>
      </c>
      <c r="B459" s="4" t="str">
        <f>"2381201417"</f>
        <v>2381201417</v>
      </c>
      <c r="C459" s="4">
        <v>0</v>
      </c>
      <c r="D459" s="4" t="s">
        <v>5</v>
      </c>
    </row>
    <row r="460" s="1" customFormat="1" spans="1:4">
      <c r="A460" s="4" t="str">
        <f t="shared" si="7"/>
        <v>20230301</v>
      </c>
      <c r="B460" s="4" t="str">
        <f>"2381201421"</f>
        <v>2381201421</v>
      </c>
      <c r="C460" s="4">
        <v>0</v>
      </c>
      <c r="D460" s="4" t="s">
        <v>5</v>
      </c>
    </row>
    <row r="461" s="1" customFormat="1" spans="1:4">
      <c r="A461" s="4" t="str">
        <f t="shared" si="7"/>
        <v>20230301</v>
      </c>
      <c r="B461" s="4" t="str">
        <f>"2381201422"</f>
        <v>2381201422</v>
      </c>
      <c r="C461" s="4">
        <v>0</v>
      </c>
      <c r="D461" s="4" t="s">
        <v>5</v>
      </c>
    </row>
    <row r="462" s="1" customFormat="1" spans="1:4">
      <c r="A462" s="4" t="str">
        <f t="shared" si="7"/>
        <v>20230301</v>
      </c>
      <c r="B462" s="4" t="str">
        <f>"2381201423"</f>
        <v>2381201423</v>
      </c>
      <c r="C462" s="4">
        <v>0</v>
      </c>
      <c r="D462" s="4" t="s">
        <v>5</v>
      </c>
    </row>
    <row r="463" s="1" customFormat="1" spans="1:4">
      <c r="A463" s="4" t="str">
        <f t="shared" si="7"/>
        <v>20230301</v>
      </c>
      <c r="B463" s="4" t="str">
        <f>"2381201424"</f>
        <v>2381201424</v>
      </c>
      <c r="C463" s="4">
        <v>0</v>
      </c>
      <c r="D463" s="4" t="s">
        <v>5</v>
      </c>
    </row>
    <row r="464" s="1" customFormat="1" spans="1:4">
      <c r="A464" s="4" t="str">
        <f t="shared" si="7"/>
        <v>20230301</v>
      </c>
      <c r="B464" s="4" t="str">
        <f>"2381201427"</f>
        <v>2381201427</v>
      </c>
      <c r="C464" s="4">
        <v>0</v>
      </c>
      <c r="D464" s="4" t="s">
        <v>5</v>
      </c>
    </row>
    <row r="465" s="1" customFormat="1" spans="1:4">
      <c r="A465" s="4" t="str">
        <f t="shared" si="7"/>
        <v>20230301</v>
      </c>
      <c r="B465" s="4" t="str">
        <f>"2381201430"</f>
        <v>2381201430</v>
      </c>
      <c r="C465" s="4">
        <v>0</v>
      </c>
      <c r="D465" s="4" t="s">
        <v>5</v>
      </c>
    </row>
    <row r="466" s="1" customFormat="1" spans="1:4">
      <c r="A466" s="4" t="str">
        <f t="shared" si="7"/>
        <v>20230301</v>
      </c>
      <c r="B466" s="4" t="str">
        <f>"2381201504"</f>
        <v>2381201504</v>
      </c>
      <c r="C466" s="4">
        <v>0</v>
      </c>
      <c r="D466" s="4" t="s">
        <v>5</v>
      </c>
    </row>
    <row r="467" s="1" customFormat="1" spans="1:4">
      <c r="A467" s="4" t="str">
        <f t="shared" si="7"/>
        <v>20230301</v>
      </c>
      <c r="B467" s="4" t="str">
        <f>"2381201507"</f>
        <v>2381201507</v>
      </c>
      <c r="C467" s="4">
        <v>0</v>
      </c>
      <c r="D467" s="4" t="s">
        <v>5</v>
      </c>
    </row>
    <row r="468" s="1" customFormat="1" spans="1:4">
      <c r="A468" s="4" t="str">
        <f t="shared" si="7"/>
        <v>20230301</v>
      </c>
      <c r="B468" s="4" t="str">
        <f>"2381201508"</f>
        <v>2381201508</v>
      </c>
      <c r="C468" s="4">
        <v>0</v>
      </c>
      <c r="D468" s="4" t="s">
        <v>5</v>
      </c>
    </row>
    <row r="469" s="1" customFormat="1" spans="1:4">
      <c r="A469" s="4" t="str">
        <f t="shared" si="7"/>
        <v>20230301</v>
      </c>
      <c r="B469" s="4" t="str">
        <f>"2381201510"</f>
        <v>2381201510</v>
      </c>
      <c r="C469" s="4">
        <v>0</v>
      </c>
      <c r="D469" s="4" t="s">
        <v>5</v>
      </c>
    </row>
    <row r="470" s="1" customFormat="1" spans="1:4">
      <c r="A470" s="4" t="str">
        <f t="shared" si="7"/>
        <v>20230301</v>
      </c>
      <c r="B470" s="4" t="str">
        <f>"2381201511"</f>
        <v>2381201511</v>
      </c>
      <c r="C470" s="4">
        <v>0</v>
      </c>
      <c r="D470" s="4" t="s">
        <v>5</v>
      </c>
    </row>
    <row r="471" s="1" customFormat="1" spans="1:4">
      <c r="A471" s="4" t="str">
        <f t="shared" si="7"/>
        <v>20230301</v>
      </c>
      <c r="B471" s="4" t="str">
        <f>"2381201513"</f>
        <v>2381201513</v>
      </c>
      <c r="C471" s="4">
        <v>0</v>
      </c>
      <c r="D471" s="4" t="s">
        <v>5</v>
      </c>
    </row>
    <row r="472" s="1" customFormat="1" spans="1:4">
      <c r="A472" s="4" t="str">
        <f t="shared" si="7"/>
        <v>20230301</v>
      </c>
      <c r="B472" s="4" t="str">
        <f>"2381201518"</f>
        <v>2381201518</v>
      </c>
      <c r="C472" s="4">
        <v>0</v>
      </c>
      <c r="D472" s="4" t="s">
        <v>5</v>
      </c>
    </row>
    <row r="473" s="1" customFormat="1" spans="1:4">
      <c r="A473" s="4" t="str">
        <f t="shared" si="7"/>
        <v>20230301</v>
      </c>
      <c r="B473" s="4" t="str">
        <f>"2381201520"</f>
        <v>2381201520</v>
      </c>
      <c r="C473" s="4">
        <v>0</v>
      </c>
      <c r="D473" s="4" t="s">
        <v>5</v>
      </c>
    </row>
    <row r="474" s="1" customFormat="1" spans="1:4">
      <c r="A474" s="4" t="str">
        <f t="shared" si="7"/>
        <v>20230301</v>
      </c>
      <c r="B474" s="4" t="str">
        <f>"2381201522"</f>
        <v>2381201522</v>
      </c>
      <c r="C474" s="4">
        <v>0</v>
      </c>
      <c r="D474" s="4" t="s">
        <v>5</v>
      </c>
    </row>
    <row r="475" s="1" customFormat="1" spans="1:4">
      <c r="A475" s="4" t="str">
        <f t="shared" si="7"/>
        <v>20230301</v>
      </c>
      <c r="B475" s="4" t="str">
        <f>"2381201523"</f>
        <v>2381201523</v>
      </c>
      <c r="C475" s="4">
        <v>0</v>
      </c>
      <c r="D475" s="4" t="s">
        <v>5</v>
      </c>
    </row>
    <row r="476" s="1" customFormat="1" spans="1:4">
      <c r="A476" s="4" t="str">
        <f t="shared" si="7"/>
        <v>20230301</v>
      </c>
      <c r="B476" s="4" t="str">
        <f>"2381201528"</f>
        <v>2381201528</v>
      </c>
      <c r="C476" s="4">
        <v>0</v>
      </c>
      <c r="D476" s="4" t="s">
        <v>5</v>
      </c>
    </row>
    <row r="477" s="1" customFormat="1" spans="1:4">
      <c r="A477" s="4" t="str">
        <f t="shared" si="7"/>
        <v>20230301</v>
      </c>
      <c r="B477" s="4" t="str">
        <f>"2381201604"</f>
        <v>2381201604</v>
      </c>
      <c r="C477" s="4">
        <v>0</v>
      </c>
      <c r="D477" s="4" t="s">
        <v>5</v>
      </c>
    </row>
    <row r="478" s="1" customFormat="1" spans="1:4">
      <c r="A478" s="4" t="str">
        <f t="shared" si="7"/>
        <v>20230301</v>
      </c>
      <c r="B478" s="4" t="str">
        <f>"2381201605"</f>
        <v>2381201605</v>
      </c>
      <c r="C478" s="4">
        <v>0</v>
      </c>
      <c r="D478" s="4" t="s">
        <v>5</v>
      </c>
    </row>
    <row r="479" s="1" customFormat="1" spans="1:4">
      <c r="A479" s="4" t="str">
        <f t="shared" si="7"/>
        <v>20230301</v>
      </c>
      <c r="B479" s="4" t="str">
        <f>"2381201606"</f>
        <v>2381201606</v>
      </c>
      <c r="C479" s="4">
        <v>0</v>
      </c>
      <c r="D479" s="4" t="s">
        <v>5</v>
      </c>
    </row>
    <row r="480" s="1" customFormat="1" spans="1:4">
      <c r="A480" s="4" t="str">
        <f t="shared" si="7"/>
        <v>20230301</v>
      </c>
      <c r="B480" s="4" t="str">
        <f>"2381201611"</f>
        <v>2381201611</v>
      </c>
      <c r="C480" s="4">
        <v>0</v>
      </c>
      <c r="D480" s="4" t="s">
        <v>5</v>
      </c>
    </row>
    <row r="481" s="1" customFormat="1" spans="1:4">
      <c r="A481" s="4" t="str">
        <f t="shared" si="7"/>
        <v>20230301</v>
      </c>
      <c r="B481" s="4" t="str">
        <f>"2381201615"</f>
        <v>2381201615</v>
      </c>
      <c r="C481" s="4">
        <v>0</v>
      </c>
      <c r="D481" s="4" t="s">
        <v>5</v>
      </c>
    </row>
    <row r="482" s="1" customFormat="1" spans="1:4">
      <c r="A482" s="4" t="str">
        <f t="shared" si="7"/>
        <v>20230301</v>
      </c>
      <c r="B482" s="4" t="str">
        <f>"2381201617"</f>
        <v>2381201617</v>
      </c>
      <c r="C482" s="4">
        <v>0</v>
      </c>
      <c r="D482" s="4" t="s">
        <v>5</v>
      </c>
    </row>
    <row r="483" s="1" customFormat="1" spans="1:4">
      <c r="A483" s="4" t="str">
        <f t="shared" si="7"/>
        <v>20230301</v>
      </c>
      <c r="B483" s="4" t="str">
        <f>"2381201619"</f>
        <v>2381201619</v>
      </c>
      <c r="C483" s="4">
        <v>0</v>
      </c>
      <c r="D483" s="4" t="s">
        <v>5</v>
      </c>
    </row>
    <row r="484" s="1" customFormat="1" spans="1:4">
      <c r="A484" s="4" t="str">
        <f t="shared" si="7"/>
        <v>20230301</v>
      </c>
      <c r="B484" s="4" t="str">
        <f>"2381201626"</f>
        <v>2381201626</v>
      </c>
      <c r="C484" s="4">
        <v>0</v>
      </c>
      <c r="D484" s="4" t="s">
        <v>5</v>
      </c>
    </row>
    <row r="485" s="1" customFormat="1" spans="1:4">
      <c r="A485" s="4" t="str">
        <f t="shared" si="7"/>
        <v>20230301</v>
      </c>
      <c r="B485" s="4" t="str">
        <f>"2381201630"</f>
        <v>2381201630</v>
      </c>
      <c r="C485" s="4">
        <v>0</v>
      </c>
      <c r="D485" s="4" t="s">
        <v>5</v>
      </c>
    </row>
    <row r="486" s="1" customFormat="1" spans="1:4">
      <c r="A486" s="4" t="str">
        <f t="shared" si="7"/>
        <v>20230301</v>
      </c>
      <c r="B486" s="4" t="str">
        <f>"2381201701"</f>
        <v>2381201701</v>
      </c>
      <c r="C486" s="4">
        <v>0</v>
      </c>
      <c r="D486" s="4" t="s">
        <v>5</v>
      </c>
    </row>
    <row r="487" s="1" customFormat="1" spans="1:4">
      <c r="A487" s="4" t="str">
        <f t="shared" si="7"/>
        <v>20230301</v>
      </c>
      <c r="B487" s="4" t="str">
        <f>"2381201704"</f>
        <v>2381201704</v>
      </c>
      <c r="C487" s="4">
        <v>0</v>
      </c>
      <c r="D487" s="4" t="s">
        <v>5</v>
      </c>
    </row>
    <row r="488" s="1" customFormat="1" spans="1:4">
      <c r="A488" s="4" t="str">
        <f t="shared" si="7"/>
        <v>20230301</v>
      </c>
      <c r="B488" s="4" t="str">
        <f>"2381201706"</f>
        <v>2381201706</v>
      </c>
      <c r="C488" s="4">
        <v>0</v>
      </c>
      <c r="D488" s="4" t="s">
        <v>5</v>
      </c>
    </row>
    <row r="489" s="1" customFormat="1" spans="1:4">
      <c r="A489" s="4" t="str">
        <f t="shared" ref="A489:A552" si="8">"20230302"</f>
        <v>20230302</v>
      </c>
      <c r="B489" s="4" t="str">
        <f>"2381201919"</f>
        <v>2381201919</v>
      </c>
      <c r="C489" s="4">
        <v>91.4</v>
      </c>
      <c r="D489" s="4"/>
    </row>
    <row r="490" s="1" customFormat="1" spans="1:4">
      <c r="A490" s="4" t="str">
        <f t="shared" si="8"/>
        <v>20230302</v>
      </c>
      <c r="B490" s="4" t="str">
        <f>"2381202915"</f>
        <v>2381202915</v>
      </c>
      <c r="C490" s="4">
        <v>91.2</v>
      </c>
      <c r="D490" s="4"/>
    </row>
    <row r="491" s="1" customFormat="1" spans="1:4">
      <c r="A491" s="4" t="str">
        <f t="shared" si="8"/>
        <v>20230302</v>
      </c>
      <c r="B491" s="4" t="str">
        <f>"2381202110"</f>
        <v>2381202110</v>
      </c>
      <c r="C491" s="4">
        <v>89.9</v>
      </c>
      <c r="D491" s="4"/>
    </row>
    <row r="492" s="1" customFormat="1" spans="1:4">
      <c r="A492" s="4" t="str">
        <f t="shared" si="8"/>
        <v>20230302</v>
      </c>
      <c r="B492" s="4" t="str">
        <f>"2381203409"</f>
        <v>2381203409</v>
      </c>
      <c r="C492" s="4">
        <v>89.4</v>
      </c>
      <c r="D492" s="4"/>
    </row>
    <row r="493" s="1" customFormat="1" spans="1:4">
      <c r="A493" s="4" t="str">
        <f t="shared" si="8"/>
        <v>20230302</v>
      </c>
      <c r="B493" s="4" t="str">
        <f>"2381203512"</f>
        <v>2381203512</v>
      </c>
      <c r="C493" s="4">
        <v>89</v>
      </c>
      <c r="D493" s="4"/>
    </row>
    <row r="494" s="1" customFormat="1" spans="1:4">
      <c r="A494" s="4" t="str">
        <f t="shared" si="8"/>
        <v>20230302</v>
      </c>
      <c r="B494" s="4" t="str">
        <f>"2381202811"</f>
        <v>2381202811</v>
      </c>
      <c r="C494" s="4">
        <v>88.7</v>
      </c>
      <c r="D494" s="4"/>
    </row>
    <row r="495" s="1" customFormat="1" spans="1:4">
      <c r="A495" s="4" t="str">
        <f t="shared" si="8"/>
        <v>20230302</v>
      </c>
      <c r="B495" s="4" t="str">
        <f>"2381202706"</f>
        <v>2381202706</v>
      </c>
      <c r="C495" s="4">
        <v>88.6</v>
      </c>
      <c r="D495" s="4"/>
    </row>
    <row r="496" s="1" customFormat="1" spans="1:4">
      <c r="A496" s="4" t="str">
        <f t="shared" si="8"/>
        <v>20230302</v>
      </c>
      <c r="B496" s="4" t="str">
        <f>"2381202208"</f>
        <v>2381202208</v>
      </c>
      <c r="C496" s="4">
        <v>88.5</v>
      </c>
      <c r="D496" s="4"/>
    </row>
    <row r="497" s="1" customFormat="1" spans="1:4">
      <c r="A497" s="4" t="str">
        <f t="shared" si="8"/>
        <v>20230302</v>
      </c>
      <c r="B497" s="4" t="str">
        <f>"2381202727"</f>
        <v>2381202727</v>
      </c>
      <c r="C497" s="4">
        <v>88.5</v>
      </c>
      <c r="D497" s="4"/>
    </row>
    <row r="498" s="1" customFormat="1" spans="1:4">
      <c r="A498" s="4" t="str">
        <f t="shared" si="8"/>
        <v>20230302</v>
      </c>
      <c r="B498" s="4" t="str">
        <f>"2381201906"</f>
        <v>2381201906</v>
      </c>
      <c r="C498" s="4">
        <v>88.4</v>
      </c>
      <c r="D498" s="4"/>
    </row>
    <row r="499" s="1" customFormat="1" spans="1:4">
      <c r="A499" s="4" t="str">
        <f t="shared" si="8"/>
        <v>20230302</v>
      </c>
      <c r="B499" s="4" t="str">
        <f>"2381202220"</f>
        <v>2381202220</v>
      </c>
      <c r="C499" s="4">
        <v>88</v>
      </c>
      <c r="D499" s="4"/>
    </row>
    <row r="500" s="1" customFormat="1" spans="1:4">
      <c r="A500" s="4" t="str">
        <f t="shared" si="8"/>
        <v>20230302</v>
      </c>
      <c r="B500" s="4" t="str">
        <f>"2381203629"</f>
        <v>2381203629</v>
      </c>
      <c r="C500" s="4">
        <v>87.8</v>
      </c>
      <c r="D500" s="4"/>
    </row>
    <row r="501" s="1" customFormat="1" spans="1:4">
      <c r="A501" s="4" t="str">
        <f t="shared" si="8"/>
        <v>20230302</v>
      </c>
      <c r="B501" s="4" t="str">
        <f>"2381202129"</f>
        <v>2381202129</v>
      </c>
      <c r="C501" s="4">
        <v>87.7</v>
      </c>
      <c r="D501" s="4"/>
    </row>
    <row r="502" s="1" customFormat="1" spans="1:4">
      <c r="A502" s="4" t="str">
        <f t="shared" si="8"/>
        <v>20230302</v>
      </c>
      <c r="B502" s="4" t="str">
        <f>"2381201901"</f>
        <v>2381201901</v>
      </c>
      <c r="C502" s="4">
        <v>87.4</v>
      </c>
      <c r="D502" s="4"/>
    </row>
    <row r="503" s="1" customFormat="1" spans="1:4">
      <c r="A503" s="4" t="str">
        <f t="shared" si="8"/>
        <v>20230302</v>
      </c>
      <c r="B503" s="4" t="str">
        <f>"2381202806"</f>
        <v>2381202806</v>
      </c>
      <c r="C503" s="4">
        <v>87.4</v>
      </c>
      <c r="D503" s="4"/>
    </row>
    <row r="504" s="1" customFormat="1" spans="1:4">
      <c r="A504" s="4" t="str">
        <f t="shared" si="8"/>
        <v>20230302</v>
      </c>
      <c r="B504" s="4" t="str">
        <f>"2381203517"</f>
        <v>2381203517</v>
      </c>
      <c r="C504" s="4">
        <v>87.1</v>
      </c>
      <c r="D504" s="4"/>
    </row>
    <row r="505" s="1" customFormat="1" spans="1:4">
      <c r="A505" s="4" t="str">
        <f t="shared" si="8"/>
        <v>20230302</v>
      </c>
      <c r="B505" s="4" t="str">
        <f>"2381203528"</f>
        <v>2381203528</v>
      </c>
      <c r="C505" s="4">
        <v>86.9</v>
      </c>
      <c r="D505" s="4"/>
    </row>
    <row r="506" s="1" customFormat="1" spans="1:4">
      <c r="A506" s="4" t="str">
        <f t="shared" si="8"/>
        <v>20230302</v>
      </c>
      <c r="B506" s="4" t="str">
        <f>"2381203627"</f>
        <v>2381203627</v>
      </c>
      <c r="C506" s="4">
        <v>86.9</v>
      </c>
      <c r="D506" s="4"/>
    </row>
    <row r="507" s="1" customFormat="1" spans="1:4">
      <c r="A507" s="4" t="str">
        <f t="shared" si="8"/>
        <v>20230302</v>
      </c>
      <c r="B507" s="4" t="str">
        <f>"2381202926"</f>
        <v>2381202926</v>
      </c>
      <c r="C507" s="4">
        <v>86.7</v>
      </c>
      <c r="D507" s="4"/>
    </row>
    <row r="508" s="1" customFormat="1" spans="1:4">
      <c r="A508" s="4" t="str">
        <f t="shared" si="8"/>
        <v>20230302</v>
      </c>
      <c r="B508" s="4" t="str">
        <f>"2381203408"</f>
        <v>2381203408</v>
      </c>
      <c r="C508" s="4">
        <v>86.7</v>
      </c>
      <c r="D508" s="4"/>
    </row>
    <row r="509" s="1" customFormat="1" spans="1:4">
      <c r="A509" s="4" t="str">
        <f t="shared" si="8"/>
        <v>20230302</v>
      </c>
      <c r="B509" s="4" t="str">
        <f>"2381203425"</f>
        <v>2381203425</v>
      </c>
      <c r="C509" s="4">
        <v>86.7</v>
      </c>
      <c r="D509" s="4"/>
    </row>
    <row r="510" s="1" customFormat="1" spans="1:4">
      <c r="A510" s="4" t="str">
        <f t="shared" si="8"/>
        <v>20230302</v>
      </c>
      <c r="B510" s="4" t="str">
        <f>"2381201825"</f>
        <v>2381201825</v>
      </c>
      <c r="C510" s="4">
        <v>86.4</v>
      </c>
      <c r="D510" s="4"/>
    </row>
    <row r="511" s="1" customFormat="1" spans="1:4">
      <c r="A511" s="4" t="str">
        <f t="shared" si="8"/>
        <v>20230302</v>
      </c>
      <c r="B511" s="4" t="str">
        <f>"2381203017"</f>
        <v>2381203017</v>
      </c>
      <c r="C511" s="4">
        <v>86.4</v>
      </c>
      <c r="D511" s="4"/>
    </row>
    <row r="512" s="1" customFormat="1" spans="1:4">
      <c r="A512" s="4" t="str">
        <f t="shared" si="8"/>
        <v>20230302</v>
      </c>
      <c r="B512" s="4" t="str">
        <f>"2381203413"</f>
        <v>2381203413</v>
      </c>
      <c r="C512" s="4">
        <v>86.2</v>
      </c>
      <c r="D512" s="4"/>
    </row>
    <row r="513" s="1" customFormat="1" spans="1:4">
      <c r="A513" s="4" t="str">
        <f t="shared" si="8"/>
        <v>20230302</v>
      </c>
      <c r="B513" s="4" t="str">
        <f>"2381202115"</f>
        <v>2381202115</v>
      </c>
      <c r="C513" s="4">
        <v>85.9</v>
      </c>
      <c r="D513" s="4"/>
    </row>
    <row r="514" s="1" customFormat="1" spans="1:4">
      <c r="A514" s="4" t="str">
        <f t="shared" si="8"/>
        <v>20230302</v>
      </c>
      <c r="B514" s="4" t="str">
        <f>"2381202414"</f>
        <v>2381202414</v>
      </c>
      <c r="C514" s="4">
        <v>85.9</v>
      </c>
      <c r="D514" s="4"/>
    </row>
    <row r="515" s="1" customFormat="1" spans="1:4">
      <c r="A515" s="4" t="str">
        <f t="shared" si="8"/>
        <v>20230302</v>
      </c>
      <c r="B515" s="4" t="str">
        <f>"2381202620"</f>
        <v>2381202620</v>
      </c>
      <c r="C515" s="4">
        <v>85.8</v>
      </c>
      <c r="D515" s="4"/>
    </row>
    <row r="516" s="1" customFormat="1" spans="1:4">
      <c r="A516" s="4" t="str">
        <f t="shared" si="8"/>
        <v>20230302</v>
      </c>
      <c r="B516" s="4" t="str">
        <f>"2381202114"</f>
        <v>2381202114</v>
      </c>
      <c r="C516" s="4">
        <v>85.7</v>
      </c>
      <c r="D516" s="4"/>
    </row>
    <row r="517" s="1" customFormat="1" spans="1:4">
      <c r="A517" s="4" t="str">
        <f t="shared" si="8"/>
        <v>20230302</v>
      </c>
      <c r="B517" s="4" t="str">
        <f>"2381202416"</f>
        <v>2381202416</v>
      </c>
      <c r="C517" s="4">
        <v>85.7</v>
      </c>
      <c r="D517" s="4"/>
    </row>
    <row r="518" s="1" customFormat="1" spans="1:4">
      <c r="A518" s="4" t="str">
        <f t="shared" si="8"/>
        <v>20230302</v>
      </c>
      <c r="B518" s="4" t="str">
        <f>"2381203509"</f>
        <v>2381203509</v>
      </c>
      <c r="C518" s="4">
        <v>85.7</v>
      </c>
      <c r="D518" s="4"/>
    </row>
    <row r="519" s="1" customFormat="1" spans="1:4">
      <c r="A519" s="4" t="str">
        <f t="shared" si="8"/>
        <v>20230302</v>
      </c>
      <c r="B519" s="4" t="str">
        <f>"2381202016"</f>
        <v>2381202016</v>
      </c>
      <c r="C519" s="4">
        <v>85.6</v>
      </c>
      <c r="D519" s="4"/>
    </row>
    <row r="520" s="1" customFormat="1" spans="1:4">
      <c r="A520" s="4" t="str">
        <f t="shared" si="8"/>
        <v>20230302</v>
      </c>
      <c r="B520" s="4" t="str">
        <f>"2381202116"</f>
        <v>2381202116</v>
      </c>
      <c r="C520" s="4">
        <v>85.6</v>
      </c>
      <c r="D520" s="4"/>
    </row>
    <row r="521" s="1" customFormat="1" spans="1:4">
      <c r="A521" s="4" t="str">
        <f t="shared" si="8"/>
        <v>20230302</v>
      </c>
      <c r="B521" s="4" t="str">
        <f>"2381203721"</f>
        <v>2381203721</v>
      </c>
      <c r="C521" s="4">
        <v>85.6</v>
      </c>
      <c r="D521" s="4"/>
    </row>
    <row r="522" s="1" customFormat="1" spans="1:4">
      <c r="A522" s="4" t="str">
        <f t="shared" si="8"/>
        <v>20230302</v>
      </c>
      <c r="B522" s="4" t="str">
        <f>"2381202215"</f>
        <v>2381202215</v>
      </c>
      <c r="C522" s="4">
        <v>85.3</v>
      </c>
      <c r="D522" s="4"/>
    </row>
    <row r="523" s="1" customFormat="1" spans="1:4">
      <c r="A523" s="4" t="str">
        <f t="shared" si="8"/>
        <v>20230302</v>
      </c>
      <c r="B523" s="4" t="str">
        <f>"2381202920"</f>
        <v>2381202920</v>
      </c>
      <c r="C523" s="4">
        <v>85.3</v>
      </c>
      <c r="D523" s="4"/>
    </row>
    <row r="524" s="1" customFormat="1" spans="1:4">
      <c r="A524" s="4" t="str">
        <f t="shared" si="8"/>
        <v>20230302</v>
      </c>
      <c r="B524" s="4" t="str">
        <f>"2381202130"</f>
        <v>2381202130</v>
      </c>
      <c r="C524" s="4">
        <v>85.2</v>
      </c>
      <c r="D524" s="4"/>
    </row>
    <row r="525" s="1" customFormat="1" spans="1:4">
      <c r="A525" s="4" t="str">
        <f t="shared" si="8"/>
        <v>20230302</v>
      </c>
      <c r="B525" s="4" t="str">
        <f>"2381202409"</f>
        <v>2381202409</v>
      </c>
      <c r="C525" s="4">
        <v>85.2</v>
      </c>
      <c r="D525" s="4"/>
    </row>
    <row r="526" s="1" customFormat="1" spans="1:4">
      <c r="A526" s="4" t="str">
        <f t="shared" si="8"/>
        <v>20230302</v>
      </c>
      <c r="B526" s="4" t="str">
        <f>"2381202922"</f>
        <v>2381202922</v>
      </c>
      <c r="C526" s="4">
        <v>85.2</v>
      </c>
      <c r="D526" s="4"/>
    </row>
    <row r="527" s="1" customFormat="1" spans="1:4">
      <c r="A527" s="4" t="str">
        <f t="shared" si="8"/>
        <v>20230302</v>
      </c>
      <c r="B527" s="4" t="str">
        <f>"2381202506"</f>
        <v>2381202506</v>
      </c>
      <c r="C527" s="4">
        <v>85</v>
      </c>
      <c r="D527" s="4"/>
    </row>
    <row r="528" s="1" customFormat="1" spans="1:4">
      <c r="A528" s="4" t="str">
        <f t="shared" si="8"/>
        <v>20230302</v>
      </c>
      <c r="B528" s="4" t="str">
        <f>"2381201917"</f>
        <v>2381201917</v>
      </c>
      <c r="C528" s="4">
        <v>84.9</v>
      </c>
      <c r="D528" s="4"/>
    </row>
    <row r="529" s="1" customFormat="1" spans="1:4">
      <c r="A529" s="4" t="str">
        <f t="shared" si="8"/>
        <v>20230302</v>
      </c>
      <c r="B529" s="4" t="str">
        <f>"2381202005"</f>
        <v>2381202005</v>
      </c>
      <c r="C529" s="4">
        <v>84.8</v>
      </c>
      <c r="D529" s="4"/>
    </row>
    <row r="530" s="1" customFormat="1" spans="1:4">
      <c r="A530" s="4" t="str">
        <f t="shared" si="8"/>
        <v>20230302</v>
      </c>
      <c r="B530" s="4" t="str">
        <f>"2381203129"</f>
        <v>2381203129</v>
      </c>
      <c r="C530" s="4">
        <v>84.8</v>
      </c>
      <c r="D530" s="4"/>
    </row>
    <row r="531" s="1" customFormat="1" spans="1:4">
      <c r="A531" s="4" t="str">
        <f t="shared" si="8"/>
        <v>20230302</v>
      </c>
      <c r="B531" s="4" t="str">
        <f>"2381202916"</f>
        <v>2381202916</v>
      </c>
      <c r="C531" s="4">
        <v>84.7</v>
      </c>
      <c r="D531" s="4"/>
    </row>
    <row r="532" s="1" customFormat="1" spans="1:4">
      <c r="A532" s="4" t="str">
        <f t="shared" si="8"/>
        <v>20230302</v>
      </c>
      <c r="B532" s="4" t="str">
        <f>"2381202329"</f>
        <v>2381202329</v>
      </c>
      <c r="C532" s="4">
        <v>84.6</v>
      </c>
      <c r="D532" s="4"/>
    </row>
    <row r="533" s="1" customFormat="1" spans="1:4">
      <c r="A533" s="4" t="str">
        <f t="shared" si="8"/>
        <v>20230302</v>
      </c>
      <c r="B533" s="4" t="str">
        <f>"2381202810"</f>
        <v>2381202810</v>
      </c>
      <c r="C533" s="4">
        <v>84.4</v>
      </c>
      <c r="D533" s="4"/>
    </row>
    <row r="534" s="1" customFormat="1" spans="1:4">
      <c r="A534" s="4" t="str">
        <f t="shared" si="8"/>
        <v>20230302</v>
      </c>
      <c r="B534" s="4" t="str">
        <f>"2381203322"</f>
        <v>2381203322</v>
      </c>
      <c r="C534" s="4">
        <v>84.4</v>
      </c>
      <c r="D534" s="4"/>
    </row>
    <row r="535" s="1" customFormat="1" spans="1:4">
      <c r="A535" s="4" t="str">
        <f t="shared" si="8"/>
        <v>20230302</v>
      </c>
      <c r="B535" s="4" t="str">
        <f>"2381203728"</f>
        <v>2381203728</v>
      </c>
      <c r="C535" s="4">
        <v>84.4</v>
      </c>
      <c r="D535" s="4"/>
    </row>
    <row r="536" s="1" customFormat="1" spans="1:4">
      <c r="A536" s="4" t="str">
        <f t="shared" si="8"/>
        <v>20230302</v>
      </c>
      <c r="B536" s="4" t="str">
        <f>"2381201823"</f>
        <v>2381201823</v>
      </c>
      <c r="C536" s="4">
        <v>84.2</v>
      </c>
      <c r="D536" s="4"/>
    </row>
    <row r="537" s="1" customFormat="1" spans="1:4">
      <c r="A537" s="4" t="str">
        <f t="shared" si="8"/>
        <v>20230302</v>
      </c>
      <c r="B537" s="4" t="str">
        <f>"2381201816"</f>
        <v>2381201816</v>
      </c>
      <c r="C537" s="4">
        <v>84</v>
      </c>
      <c r="D537" s="4"/>
    </row>
    <row r="538" s="1" customFormat="1" spans="1:4">
      <c r="A538" s="4" t="str">
        <f t="shared" si="8"/>
        <v>20230302</v>
      </c>
      <c r="B538" s="4" t="str">
        <f>"2381201903"</f>
        <v>2381201903</v>
      </c>
      <c r="C538" s="4">
        <v>83.9</v>
      </c>
      <c r="D538" s="4"/>
    </row>
    <row r="539" s="1" customFormat="1" spans="1:4">
      <c r="A539" s="4" t="str">
        <f t="shared" si="8"/>
        <v>20230302</v>
      </c>
      <c r="B539" s="4" t="str">
        <f>"2381202522"</f>
        <v>2381202522</v>
      </c>
      <c r="C539" s="4">
        <v>83.9</v>
      </c>
      <c r="D539" s="4"/>
    </row>
    <row r="540" s="1" customFormat="1" spans="1:4">
      <c r="A540" s="4" t="str">
        <f t="shared" si="8"/>
        <v>20230302</v>
      </c>
      <c r="B540" s="4" t="str">
        <f>"2381201920"</f>
        <v>2381201920</v>
      </c>
      <c r="C540" s="4">
        <v>83.8</v>
      </c>
      <c r="D540" s="4"/>
    </row>
    <row r="541" s="1" customFormat="1" spans="1:4">
      <c r="A541" s="4" t="str">
        <f t="shared" si="8"/>
        <v>20230302</v>
      </c>
      <c r="B541" s="4" t="str">
        <f>"2381202019"</f>
        <v>2381202019</v>
      </c>
      <c r="C541" s="4">
        <v>83.8</v>
      </c>
      <c r="D541" s="4"/>
    </row>
    <row r="542" s="1" customFormat="1" spans="1:4">
      <c r="A542" s="4" t="str">
        <f t="shared" si="8"/>
        <v>20230302</v>
      </c>
      <c r="B542" s="4" t="str">
        <f>"2381201814"</f>
        <v>2381201814</v>
      </c>
      <c r="C542" s="4">
        <v>83.7</v>
      </c>
      <c r="D542" s="4"/>
    </row>
    <row r="543" s="1" customFormat="1" spans="1:4">
      <c r="A543" s="4" t="str">
        <f t="shared" si="8"/>
        <v>20230302</v>
      </c>
      <c r="B543" s="4" t="str">
        <f>"2381203311"</f>
        <v>2381203311</v>
      </c>
      <c r="C543" s="4">
        <v>83.7</v>
      </c>
      <c r="D543" s="4"/>
    </row>
    <row r="544" s="1" customFormat="1" spans="1:4">
      <c r="A544" s="4" t="str">
        <f t="shared" si="8"/>
        <v>20230302</v>
      </c>
      <c r="B544" s="4" t="str">
        <f>"2381203921"</f>
        <v>2381203921</v>
      </c>
      <c r="C544" s="4">
        <v>83.7</v>
      </c>
      <c r="D544" s="4"/>
    </row>
    <row r="545" s="1" customFormat="1" spans="1:4">
      <c r="A545" s="4" t="str">
        <f t="shared" si="8"/>
        <v>20230302</v>
      </c>
      <c r="B545" s="4" t="str">
        <f>"2381202817"</f>
        <v>2381202817</v>
      </c>
      <c r="C545" s="4">
        <v>83.6</v>
      </c>
      <c r="D545" s="4"/>
    </row>
    <row r="546" s="1" customFormat="1" spans="1:4">
      <c r="A546" s="4" t="str">
        <f t="shared" si="8"/>
        <v>20230302</v>
      </c>
      <c r="B546" s="4" t="str">
        <f>"2381203321"</f>
        <v>2381203321</v>
      </c>
      <c r="C546" s="4">
        <v>83.6</v>
      </c>
      <c r="D546" s="4"/>
    </row>
    <row r="547" s="1" customFormat="1" spans="1:4">
      <c r="A547" s="4" t="str">
        <f t="shared" si="8"/>
        <v>20230302</v>
      </c>
      <c r="B547" s="4" t="str">
        <f>"2381201921"</f>
        <v>2381201921</v>
      </c>
      <c r="C547" s="4">
        <v>83.5</v>
      </c>
      <c r="D547" s="4"/>
    </row>
    <row r="548" s="1" customFormat="1" spans="1:4">
      <c r="A548" s="4" t="str">
        <f t="shared" si="8"/>
        <v>20230302</v>
      </c>
      <c r="B548" s="4" t="str">
        <f>"2381203405"</f>
        <v>2381203405</v>
      </c>
      <c r="C548" s="4">
        <v>83.5</v>
      </c>
      <c r="D548" s="4"/>
    </row>
    <row r="549" s="1" customFormat="1" spans="1:4">
      <c r="A549" s="4" t="str">
        <f t="shared" si="8"/>
        <v>20230302</v>
      </c>
      <c r="B549" s="4" t="str">
        <f>"2381203224"</f>
        <v>2381203224</v>
      </c>
      <c r="C549" s="4">
        <v>83.4</v>
      </c>
      <c r="D549" s="4"/>
    </row>
    <row r="550" s="1" customFormat="1" spans="1:4">
      <c r="A550" s="4" t="str">
        <f t="shared" si="8"/>
        <v>20230302</v>
      </c>
      <c r="B550" s="4" t="str">
        <f>"2381202120"</f>
        <v>2381202120</v>
      </c>
      <c r="C550" s="4">
        <v>83.3</v>
      </c>
      <c r="D550" s="4"/>
    </row>
    <row r="551" s="1" customFormat="1" spans="1:4">
      <c r="A551" s="4" t="str">
        <f t="shared" si="8"/>
        <v>20230302</v>
      </c>
      <c r="B551" s="4" t="str">
        <f>"2381203215"</f>
        <v>2381203215</v>
      </c>
      <c r="C551" s="4">
        <v>83.3</v>
      </c>
      <c r="D551" s="4"/>
    </row>
    <row r="552" s="1" customFormat="1" spans="1:4">
      <c r="A552" s="4" t="str">
        <f t="shared" si="8"/>
        <v>20230302</v>
      </c>
      <c r="B552" s="4" t="str">
        <f>"2381202725"</f>
        <v>2381202725</v>
      </c>
      <c r="C552" s="4">
        <v>83.2</v>
      </c>
      <c r="D552" s="4"/>
    </row>
    <row r="553" s="1" customFormat="1" spans="1:4">
      <c r="A553" s="4" t="str">
        <f t="shared" ref="A553:A616" si="9">"20230302"</f>
        <v>20230302</v>
      </c>
      <c r="B553" s="4" t="str">
        <f>"2381203024"</f>
        <v>2381203024</v>
      </c>
      <c r="C553" s="4">
        <v>83.2</v>
      </c>
      <c r="D553" s="4"/>
    </row>
    <row r="554" s="1" customFormat="1" spans="1:4">
      <c r="A554" s="4" t="str">
        <f t="shared" si="9"/>
        <v>20230302</v>
      </c>
      <c r="B554" s="4" t="str">
        <f>"2381202605"</f>
        <v>2381202605</v>
      </c>
      <c r="C554" s="4">
        <v>83.1</v>
      </c>
      <c r="D554" s="4"/>
    </row>
    <row r="555" s="1" customFormat="1" spans="1:4">
      <c r="A555" s="4" t="str">
        <f t="shared" si="9"/>
        <v>20230302</v>
      </c>
      <c r="B555" s="4" t="str">
        <f>"2381203103"</f>
        <v>2381203103</v>
      </c>
      <c r="C555" s="4">
        <v>83.1</v>
      </c>
      <c r="D555" s="4"/>
    </row>
    <row r="556" s="1" customFormat="1" spans="1:4">
      <c r="A556" s="4" t="str">
        <f t="shared" si="9"/>
        <v>20230302</v>
      </c>
      <c r="B556" s="4" t="str">
        <f>"2381202126"</f>
        <v>2381202126</v>
      </c>
      <c r="C556" s="4">
        <v>83</v>
      </c>
      <c r="D556" s="4"/>
    </row>
    <row r="557" s="1" customFormat="1" spans="1:4">
      <c r="A557" s="4" t="str">
        <f t="shared" si="9"/>
        <v>20230302</v>
      </c>
      <c r="B557" s="4" t="str">
        <f>"2381201904"</f>
        <v>2381201904</v>
      </c>
      <c r="C557" s="4">
        <v>82.9</v>
      </c>
      <c r="D557" s="4"/>
    </row>
    <row r="558" s="1" customFormat="1" spans="1:4">
      <c r="A558" s="4" t="str">
        <f t="shared" si="9"/>
        <v>20230302</v>
      </c>
      <c r="B558" s="4" t="str">
        <f>"2381202704"</f>
        <v>2381202704</v>
      </c>
      <c r="C558" s="4">
        <v>82.8</v>
      </c>
      <c r="D558" s="4"/>
    </row>
    <row r="559" s="1" customFormat="1" spans="1:4">
      <c r="A559" s="4" t="str">
        <f t="shared" si="9"/>
        <v>20230302</v>
      </c>
      <c r="B559" s="4" t="str">
        <f>"2381202308"</f>
        <v>2381202308</v>
      </c>
      <c r="C559" s="4">
        <v>82.7</v>
      </c>
      <c r="D559" s="4"/>
    </row>
    <row r="560" s="1" customFormat="1" spans="1:4">
      <c r="A560" s="4" t="str">
        <f t="shared" si="9"/>
        <v>20230302</v>
      </c>
      <c r="B560" s="4" t="str">
        <f>"2381201808"</f>
        <v>2381201808</v>
      </c>
      <c r="C560" s="4">
        <v>82.6</v>
      </c>
      <c r="D560" s="4"/>
    </row>
    <row r="561" s="1" customFormat="1" spans="1:4">
      <c r="A561" s="4" t="str">
        <f t="shared" si="9"/>
        <v>20230302</v>
      </c>
      <c r="B561" s="4" t="str">
        <f>"2381201913"</f>
        <v>2381201913</v>
      </c>
      <c r="C561" s="4">
        <v>82.6</v>
      </c>
      <c r="D561" s="4"/>
    </row>
    <row r="562" s="1" customFormat="1" spans="1:4">
      <c r="A562" s="4" t="str">
        <f t="shared" si="9"/>
        <v>20230302</v>
      </c>
      <c r="B562" s="4" t="str">
        <f>"2381201924"</f>
        <v>2381201924</v>
      </c>
      <c r="C562" s="4">
        <v>82.6</v>
      </c>
      <c r="D562" s="4"/>
    </row>
    <row r="563" s="1" customFormat="1" spans="1:4">
      <c r="A563" s="4" t="str">
        <f t="shared" si="9"/>
        <v>20230302</v>
      </c>
      <c r="B563" s="4" t="str">
        <f>"2381203613"</f>
        <v>2381203613</v>
      </c>
      <c r="C563" s="4">
        <v>82.5</v>
      </c>
      <c r="D563" s="4"/>
    </row>
    <row r="564" s="1" customFormat="1" spans="1:4">
      <c r="A564" s="4" t="str">
        <f t="shared" si="9"/>
        <v>20230302</v>
      </c>
      <c r="B564" s="4" t="str">
        <f>"2381202303"</f>
        <v>2381202303</v>
      </c>
      <c r="C564" s="4">
        <v>82.4</v>
      </c>
      <c r="D564" s="4"/>
    </row>
    <row r="565" s="1" customFormat="1" spans="1:4">
      <c r="A565" s="4" t="str">
        <f t="shared" si="9"/>
        <v>20230302</v>
      </c>
      <c r="B565" s="4" t="str">
        <f>"2381202221"</f>
        <v>2381202221</v>
      </c>
      <c r="C565" s="4">
        <v>82.3</v>
      </c>
      <c r="D565" s="4"/>
    </row>
    <row r="566" s="1" customFormat="1" spans="1:4">
      <c r="A566" s="4" t="str">
        <f t="shared" si="9"/>
        <v>20230302</v>
      </c>
      <c r="B566" s="4" t="str">
        <f>"2381202405"</f>
        <v>2381202405</v>
      </c>
      <c r="C566" s="4">
        <v>82.3</v>
      </c>
      <c r="D566" s="4"/>
    </row>
    <row r="567" s="1" customFormat="1" spans="1:4">
      <c r="A567" s="4" t="str">
        <f t="shared" si="9"/>
        <v>20230302</v>
      </c>
      <c r="B567" s="4" t="str">
        <f>"2381202914"</f>
        <v>2381202914</v>
      </c>
      <c r="C567" s="4">
        <v>82.3</v>
      </c>
      <c r="D567" s="4"/>
    </row>
    <row r="568" s="1" customFormat="1" spans="1:4">
      <c r="A568" s="4" t="str">
        <f t="shared" si="9"/>
        <v>20230302</v>
      </c>
      <c r="B568" s="4" t="str">
        <f>"2381203922"</f>
        <v>2381203922</v>
      </c>
      <c r="C568" s="4">
        <v>82.3</v>
      </c>
      <c r="D568" s="4"/>
    </row>
    <row r="569" s="1" customFormat="1" spans="1:4">
      <c r="A569" s="4" t="str">
        <f t="shared" si="9"/>
        <v>20230302</v>
      </c>
      <c r="B569" s="4" t="str">
        <f>"2381202322"</f>
        <v>2381202322</v>
      </c>
      <c r="C569" s="4">
        <v>82.2</v>
      </c>
      <c r="D569" s="4"/>
    </row>
    <row r="570" s="1" customFormat="1" spans="1:4">
      <c r="A570" s="4" t="str">
        <f t="shared" si="9"/>
        <v>20230302</v>
      </c>
      <c r="B570" s="4" t="str">
        <f>"2381202513"</f>
        <v>2381202513</v>
      </c>
      <c r="C570" s="4">
        <v>82.2</v>
      </c>
      <c r="D570" s="4"/>
    </row>
    <row r="571" s="1" customFormat="1" spans="1:4">
      <c r="A571" s="4" t="str">
        <f t="shared" si="9"/>
        <v>20230302</v>
      </c>
      <c r="B571" s="4" t="str">
        <f>"2381203612"</f>
        <v>2381203612</v>
      </c>
      <c r="C571" s="4">
        <v>82.1</v>
      </c>
      <c r="D571" s="4"/>
    </row>
    <row r="572" s="1" customFormat="1" spans="1:4">
      <c r="A572" s="4" t="str">
        <f t="shared" si="9"/>
        <v>20230302</v>
      </c>
      <c r="B572" s="4" t="str">
        <f>"2381202525"</f>
        <v>2381202525</v>
      </c>
      <c r="C572" s="4">
        <v>82</v>
      </c>
      <c r="D572" s="4"/>
    </row>
    <row r="573" s="1" customFormat="1" spans="1:4">
      <c r="A573" s="4" t="str">
        <f t="shared" si="9"/>
        <v>20230302</v>
      </c>
      <c r="B573" s="4" t="str">
        <f>"2381203010"</f>
        <v>2381203010</v>
      </c>
      <c r="C573" s="4">
        <v>82</v>
      </c>
      <c r="D573" s="4"/>
    </row>
    <row r="574" s="1" customFormat="1" spans="1:4">
      <c r="A574" s="4" t="str">
        <f t="shared" si="9"/>
        <v>20230302</v>
      </c>
      <c r="B574" s="4" t="str">
        <f>"2381203917"</f>
        <v>2381203917</v>
      </c>
      <c r="C574" s="4">
        <v>82</v>
      </c>
      <c r="D574" s="4"/>
    </row>
    <row r="575" s="1" customFormat="1" spans="1:4">
      <c r="A575" s="4" t="str">
        <f t="shared" si="9"/>
        <v>20230302</v>
      </c>
      <c r="B575" s="4" t="str">
        <f>"2381202230"</f>
        <v>2381202230</v>
      </c>
      <c r="C575" s="4">
        <v>81.9</v>
      </c>
      <c r="D575" s="4"/>
    </row>
    <row r="576" s="1" customFormat="1" spans="1:4">
      <c r="A576" s="4" t="str">
        <f t="shared" si="9"/>
        <v>20230302</v>
      </c>
      <c r="B576" s="4" t="str">
        <f>"2381203618"</f>
        <v>2381203618</v>
      </c>
      <c r="C576" s="4">
        <v>81.9</v>
      </c>
      <c r="D576" s="4"/>
    </row>
    <row r="577" s="1" customFormat="1" spans="1:4">
      <c r="A577" s="4" t="str">
        <f t="shared" si="9"/>
        <v>20230302</v>
      </c>
      <c r="B577" s="4" t="str">
        <f>"2381203624"</f>
        <v>2381203624</v>
      </c>
      <c r="C577" s="4">
        <v>81.9</v>
      </c>
      <c r="D577" s="4"/>
    </row>
    <row r="578" s="1" customFormat="1" spans="1:4">
      <c r="A578" s="4" t="str">
        <f t="shared" si="9"/>
        <v>20230302</v>
      </c>
      <c r="B578" s="4" t="str">
        <f>"2381203722"</f>
        <v>2381203722</v>
      </c>
      <c r="C578" s="4">
        <v>81.7</v>
      </c>
      <c r="D578" s="4"/>
    </row>
    <row r="579" s="1" customFormat="1" spans="1:4">
      <c r="A579" s="4" t="str">
        <f t="shared" si="9"/>
        <v>20230302</v>
      </c>
      <c r="B579" s="4" t="str">
        <f>"2381203725"</f>
        <v>2381203725</v>
      </c>
      <c r="C579" s="4">
        <v>81.7</v>
      </c>
      <c r="D579" s="4"/>
    </row>
    <row r="580" s="1" customFormat="1" spans="1:4">
      <c r="A580" s="4" t="str">
        <f t="shared" si="9"/>
        <v>20230302</v>
      </c>
      <c r="B580" s="4" t="str">
        <f>"2381202002"</f>
        <v>2381202002</v>
      </c>
      <c r="C580" s="4">
        <v>81.6</v>
      </c>
      <c r="D580" s="4"/>
    </row>
    <row r="581" s="1" customFormat="1" spans="1:4">
      <c r="A581" s="4" t="str">
        <f t="shared" si="9"/>
        <v>20230302</v>
      </c>
      <c r="B581" s="4" t="str">
        <f>"2381203005"</f>
        <v>2381203005</v>
      </c>
      <c r="C581" s="4">
        <v>81.6</v>
      </c>
      <c r="D581" s="4"/>
    </row>
    <row r="582" s="1" customFormat="1" spans="1:4">
      <c r="A582" s="4" t="str">
        <f t="shared" si="9"/>
        <v>20230302</v>
      </c>
      <c r="B582" s="4" t="str">
        <f>"2381203305"</f>
        <v>2381203305</v>
      </c>
      <c r="C582" s="4">
        <v>81.6</v>
      </c>
      <c r="D582" s="4"/>
    </row>
    <row r="583" s="1" customFormat="1" spans="1:4">
      <c r="A583" s="4" t="str">
        <f t="shared" si="9"/>
        <v>20230302</v>
      </c>
      <c r="B583" s="4" t="str">
        <f>"2381202614"</f>
        <v>2381202614</v>
      </c>
      <c r="C583" s="4">
        <v>81.5</v>
      </c>
      <c r="D583" s="4"/>
    </row>
    <row r="584" s="1" customFormat="1" spans="1:4">
      <c r="A584" s="4" t="str">
        <f t="shared" si="9"/>
        <v>20230302</v>
      </c>
      <c r="B584" s="4" t="str">
        <f>"2381203429"</f>
        <v>2381203429</v>
      </c>
      <c r="C584" s="4">
        <v>81.5</v>
      </c>
      <c r="D584" s="4"/>
    </row>
    <row r="585" s="1" customFormat="1" spans="1:4">
      <c r="A585" s="4" t="str">
        <f t="shared" si="9"/>
        <v>20230302</v>
      </c>
      <c r="B585" s="4" t="str">
        <f>"2381203320"</f>
        <v>2381203320</v>
      </c>
      <c r="C585" s="4">
        <v>81.4</v>
      </c>
      <c r="D585" s="4"/>
    </row>
    <row r="586" s="1" customFormat="1" spans="1:4">
      <c r="A586" s="4" t="str">
        <f t="shared" si="9"/>
        <v>20230302</v>
      </c>
      <c r="B586" s="4" t="str">
        <f>"2381203515"</f>
        <v>2381203515</v>
      </c>
      <c r="C586" s="4">
        <v>81.4</v>
      </c>
      <c r="D586" s="4"/>
    </row>
    <row r="587" s="1" customFormat="1" spans="1:4">
      <c r="A587" s="4" t="str">
        <f t="shared" si="9"/>
        <v>20230302</v>
      </c>
      <c r="B587" s="4" t="str">
        <f>"2381202006"</f>
        <v>2381202006</v>
      </c>
      <c r="C587" s="4">
        <v>81.3</v>
      </c>
      <c r="D587" s="4"/>
    </row>
    <row r="588" s="1" customFormat="1" spans="1:4">
      <c r="A588" s="4" t="str">
        <f t="shared" si="9"/>
        <v>20230302</v>
      </c>
      <c r="B588" s="4" t="str">
        <f>"2381202101"</f>
        <v>2381202101</v>
      </c>
      <c r="C588" s="4">
        <v>81.2</v>
      </c>
      <c r="D588" s="4"/>
    </row>
    <row r="589" s="1" customFormat="1" spans="1:4">
      <c r="A589" s="4" t="str">
        <f t="shared" si="9"/>
        <v>20230302</v>
      </c>
      <c r="B589" s="4" t="str">
        <f>"2381203210"</f>
        <v>2381203210</v>
      </c>
      <c r="C589" s="4">
        <v>81.1</v>
      </c>
      <c r="D589" s="4"/>
    </row>
    <row r="590" s="1" customFormat="1" spans="1:4">
      <c r="A590" s="4" t="str">
        <f t="shared" si="9"/>
        <v>20230302</v>
      </c>
      <c r="B590" s="4" t="str">
        <f>"2381202827"</f>
        <v>2381202827</v>
      </c>
      <c r="C590" s="4">
        <v>81</v>
      </c>
      <c r="D590" s="4"/>
    </row>
    <row r="591" s="1" customFormat="1" spans="1:4">
      <c r="A591" s="4" t="str">
        <f t="shared" si="9"/>
        <v>20230302</v>
      </c>
      <c r="B591" s="4" t="str">
        <f>"2381203518"</f>
        <v>2381203518</v>
      </c>
      <c r="C591" s="4">
        <v>80.9</v>
      </c>
      <c r="D591" s="4"/>
    </row>
    <row r="592" s="1" customFormat="1" spans="1:4">
      <c r="A592" s="4" t="str">
        <f t="shared" si="9"/>
        <v>20230302</v>
      </c>
      <c r="B592" s="4" t="str">
        <f>"2381201803"</f>
        <v>2381201803</v>
      </c>
      <c r="C592" s="4">
        <v>80.8</v>
      </c>
      <c r="D592" s="4"/>
    </row>
    <row r="593" s="1" customFormat="1" spans="1:4">
      <c r="A593" s="4" t="str">
        <f t="shared" si="9"/>
        <v>20230302</v>
      </c>
      <c r="B593" s="4" t="str">
        <f>"2381202317"</f>
        <v>2381202317</v>
      </c>
      <c r="C593" s="4">
        <v>80.8</v>
      </c>
      <c r="D593" s="4"/>
    </row>
    <row r="594" s="1" customFormat="1" spans="1:4">
      <c r="A594" s="4" t="str">
        <f t="shared" si="9"/>
        <v>20230302</v>
      </c>
      <c r="B594" s="4" t="str">
        <f>"2381202722"</f>
        <v>2381202722</v>
      </c>
      <c r="C594" s="4">
        <v>80.8</v>
      </c>
      <c r="D594" s="4"/>
    </row>
    <row r="595" s="1" customFormat="1" spans="1:4">
      <c r="A595" s="4" t="str">
        <f t="shared" si="9"/>
        <v>20230302</v>
      </c>
      <c r="B595" s="4" t="str">
        <f>"2381203908"</f>
        <v>2381203908</v>
      </c>
      <c r="C595" s="4">
        <v>80.8</v>
      </c>
      <c r="D595" s="4"/>
    </row>
    <row r="596" s="1" customFormat="1" spans="1:4">
      <c r="A596" s="4" t="str">
        <f t="shared" si="9"/>
        <v>20230302</v>
      </c>
      <c r="B596" s="4" t="str">
        <f>"2381202627"</f>
        <v>2381202627</v>
      </c>
      <c r="C596" s="4">
        <v>80.7</v>
      </c>
      <c r="D596" s="4"/>
    </row>
    <row r="597" s="1" customFormat="1" spans="1:4">
      <c r="A597" s="4" t="str">
        <f t="shared" si="9"/>
        <v>20230302</v>
      </c>
      <c r="B597" s="4" t="str">
        <f>"2381203520"</f>
        <v>2381203520</v>
      </c>
      <c r="C597" s="4">
        <v>80.7</v>
      </c>
      <c r="D597" s="4"/>
    </row>
    <row r="598" s="1" customFormat="1" spans="1:4">
      <c r="A598" s="4" t="str">
        <f t="shared" si="9"/>
        <v>20230302</v>
      </c>
      <c r="B598" s="4" t="str">
        <f>"2381202906"</f>
        <v>2381202906</v>
      </c>
      <c r="C598" s="4">
        <v>80.6</v>
      </c>
      <c r="D598" s="4"/>
    </row>
    <row r="599" s="1" customFormat="1" spans="1:4">
      <c r="A599" s="4" t="str">
        <f t="shared" si="9"/>
        <v>20230302</v>
      </c>
      <c r="B599" s="4" t="str">
        <f>"2381203820"</f>
        <v>2381203820</v>
      </c>
      <c r="C599" s="4">
        <v>80.6</v>
      </c>
      <c r="D599" s="4"/>
    </row>
    <row r="600" s="1" customFormat="1" spans="1:4">
      <c r="A600" s="4" t="str">
        <f t="shared" si="9"/>
        <v>20230302</v>
      </c>
      <c r="B600" s="4" t="str">
        <f>"2381201819"</f>
        <v>2381201819</v>
      </c>
      <c r="C600" s="4">
        <v>80.5</v>
      </c>
      <c r="D600" s="4"/>
    </row>
    <row r="601" s="1" customFormat="1" spans="1:4">
      <c r="A601" s="4" t="str">
        <f t="shared" si="9"/>
        <v>20230302</v>
      </c>
      <c r="B601" s="4" t="str">
        <f>"2381203114"</f>
        <v>2381203114</v>
      </c>
      <c r="C601" s="4">
        <v>80.5</v>
      </c>
      <c r="D601" s="4"/>
    </row>
    <row r="602" s="1" customFormat="1" spans="1:4">
      <c r="A602" s="4" t="str">
        <f t="shared" si="9"/>
        <v>20230302</v>
      </c>
      <c r="B602" s="4" t="str">
        <f>"2381203724"</f>
        <v>2381203724</v>
      </c>
      <c r="C602" s="4">
        <v>80.5</v>
      </c>
      <c r="D602" s="4"/>
    </row>
    <row r="603" s="1" customFormat="1" spans="1:4">
      <c r="A603" s="4" t="str">
        <f t="shared" si="9"/>
        <v>20230302</v>
      </c>
      <c r="B603" s="4" t="str">
        <f>"2381202526"</f>
        <v>2381202526</v>
      </c>
      <c r="C603" s="4">
        <v>80.4</v>
      </c>
      <c r="D603" s="4"/>
    </row>
    <row r="604" s="1" customFormat="1" spans="1:4">
      <c r="A604" s="4" t="str">
        <f t="shared" si="9"/>
        <v>20230302</v>
      </c>
      <c r="B604" s="4" t="str">
        <f>"2381202824"</f>
        <v>2381202824</v>
      </c>
      <c r="C604" s="4">
        <v>80.4</v>
      </c>
      <c r="D604" s="4"/>
    </row>
    <row r="605" s="1" customFormat="1" spans="1:4">
      <c r="A605" s="4" t="str">
        <f t="shared" si="9"/>
        <v>20230302</v>
      </c>
      <c r="B605" s="4" t="str">
        <f>"2381201918"</f>
        <v>2381201918</v>
      </c>
      <c r="C605" s="4">
        <v>80.2</v>
      </c>
      <c r="D605" s="4"/>
    </row>
    <row r="606" s="1" customFormat="1" spans="1:4">
      <c r="A606" s="4" t="str">
        <f t="shared" si="9"/>
        <v>20230302</v>
      </c>
      <c r="B606" s="4" t="str">
        <f>"2381202226"</f>
        <v>2381202226</v>
      </c>
      <c r="C606" s="4">
        <v>80.2</v>
      </c>
      <c r="D606" s="4"/>
    </row>
    <row r="607" s="1" customFormat="1" spans="1:4">
      <c r="A607" s="4" t="str">
        <f t="shared" si="9"/>
        <v>20230302</v>
      </c>
      <c r="B607" s="4" t="str">
        <f>"2381202606"</f>
        <v>2381202606</v>
      </c>
      <c r="C607" s="4">
        <v>80.2</v>
      </c>
      <c r="D607" s="4"/>
    </row>
    <row r="608" s="1" customFormat="1" spans="1:4">
      <c r="A608" s="4" t="str">
        <f t="shared" si="9"/>
        <v>20230302</v>
      </c>
      <c r="B608" s="4" t="str">
        <f>"2381203926"</f>
        <v>2381203926</v>
      </c>
      <c r="C608" s="4">
        <v>80.1</v>
      </c>
      <c r="D608" s="4"/>
    </row>
    <row r="609" s="1" customFormat="1" spans="1:4">
      <c r="A609" s="4" t="str">
        <f t="shared" si="9"/>
        <v>20230302</v>
      </c>
      <c r="B609" s="4" t="str">
        <f>"2381201815"</f>
        <v>2381201815</v>
      </c>
      <c r="C609" s="4">
        <v>80</v>
      </c>
      <c r="D609" s="4"/>
    </row>
    <row r="610" s="1" customFormat="1" spans="1:4">
      <c r="A610" s="4" t="str">
        <f t="shared" si="9"/>
        <v>20230302</v>
      </c>
      <c r="B610" s="4" t="str">
        <f>"2381201922"</f>
        <v>2381201922</v>
      </c>
      <c r="C610" s="4">
        <v>80</v>
      </c>
      <c r="D610" s="4"/>
    </row>
    <row r="611" s="1" customFormat="1" spans="1:4">
      <c r="A611" s="4" t="str">
        <f t="shared" si="9"/>
        <v>20230302</v>
      </c>
      <c r="B611" s="4" t="str">
        <f>"2381202726"</f>
        <v>2381202726</v>
      </c>
      <c r="C611" s="4">
        <v>80</v>
      </c>
      <c r="D611" s="4"/>
    </row>
    <row r="612" s="1" customFormat="1" spans="1:4">
      <c r="A612" s="4" t="str">
        <f t="shared" si="9"/>
        <v>20230302</v>
      </c>
      <c r="B612" s="4" t="str">
        <f>"2381202023"</f>
        <v>2381202023</v>
      </c>
      <c r="C612" s="4">
        <v>79.9</v>
      </c>
      <c r="D612" s="4"/>
    </row>
    <row r="613" s="1" customFormat="1" spans="1:4">
      <c r="A613" s="4" t="str">
        <f t="shared" si="9"/>
        <v>20230302</v>
      </c>
      <c r="B613" s="4" t="str">
        <f>"2381204005"</f>
        <v>2381204005</v>
      </c>
      <c r="C613" s="4">
        <v>79.9</v>
      </c>
      <c r="D613" s="4"/>
    </row>
    <row r="614" s="1" customFormat="1" spans="1:4">
      <c r="A614" s="4" t="str">
        <f t="shared" si="9"/>
        <v>20230302</v>
      </c>
      <c r="B614" s="4" t="str">
        <f>"2381203003"</f>
        <v>2381203003</v>
      </c>
      <c r="C614" s="4">
        <v>79.7</v>
      </c>
      <c r="D614" s="4"/>
    </row>
    <row r="615" s="1" customFormat="1" spans="1:4">
      <c r="A615" s="4" t="str">
        <f t="shared" si="9"/>
        <v>20230302</v>
      </c>
      <c r="B615" s="4" t="str">
        <f>"2381203426"</f>
        <v>2381203426</v>
      </c>
      <c r="C615" s="4">
        <v>79.7</v>
      </c>
      <c r="D615" s="4"/>
    </row>
    <row r="616" s="1" customFormat="1" spans="1:4">
      <c r="A616" s="4" t="str">
        <f t="shared" si="9"/>
        <v>20230302</v>
      </c>
      <c r="B616" s="4" t="str">
        <f>"2381202418"</f>
        <v>2381202418</v>
      </c>
      <c r="C616" s="4">
        <v>79.6</v>
      </c>
      <c r="D616" s="4"/>
    </row>
    <row r="617" s="1" customFormat="1" spans="1:4">
      <c r="A617" s="4" t="str">
        <f t="shared" ref="A617:A680" si="10">"20230302"</f>
        <v>20230302</v>
      </c>
      <c r="B617" s="4" t="str">
        <f>"2381202024"</f>
        <v>2381202024</v>
      </c>
      <c r="C617" s="4">
        <v>79.4</v>
      </c>
      <c r="D617" s="4"/>
    </row>
    <row r="618" s="1" customFormat="1" spans="1:4">
      <c r="A618" s="4" t="str">
        <f t="shared" si="10"/>
        <v>20230302</v>
      </c>
      <c r="B618" s="4" t="str">
        <f>"2381202119"</f>
        <v>2381202119</v>
      </c>
      <c r="C618" s="4">
        <v>79.3</v>
      </c>
      <c r="D618" s="4"/>
    </row>
    <row r="619" s="1" customFormat="1" spans="1:4">
      <c r="A619" s="4" t="str">
        <f t="shared" si="10"/>
        <v>20230302</v>
      </c>
      <c r="B619" s="4" t="str">
        <f>"2381202411"</f>
        <v>2381202411</v>
      </c>
      <c r="C619" s="4">
        <v>79.3</v>
      </c>
      <c r="D619" s="4"/>
    </row>
    <row r="620" s="1" customFormat="1" spans="1:4">
      <c r="A620" s="4" t="str">
        <f t="shared" si="10"/>
        <v>20230302</v>
      </c>
      <c r="B620" s="4" t="str">
        <f>"2381202907"</f>
        <v>2381202907</v>
      </c>
      <c r="C620" s="4">
        <v>79.3</v>
      </c>
      <c r="D620" s="4"/>
    </row>
    <row r="621" s="1" customFormat="1" spans="1:4">
      <c r="A621" s="4" t="str">
        <f t="shared" si="10"/>
        <v>20230302</v>
      </c>
      <c r="B621" s="4" t="str">
        <f>"2381202611"</f>
        <v>2381202611</v>
      </c>
      <c r="C621" s="4">
        <v>79.2</v>
      </c>
      <c r="D621" s="4"/>
    </row>
    <row r="622" s="1" customFormat="1" spans="1:4">
      <c r="A622" s="4" t="str">
        <f t="shared" si="10"/>
        <v>20230302</v>
      </c>
      <c r="B622" s="4" t="str">
        <f>"2381203330"</f>
        <v>2381203330</v>
      </c>
      <c r="C622" s="4">
        <v>79</v>
      </c>
      <c r="D622" s="4"/>
    </row>
    <row r="623" s="1" customFormat="1" spans="1:4">
      <c r="A623" s="4" t="str">
        <f t="shared" si="10"/>
        <v>20230302</v>
      </c>
      <c r="B623" s="4" t="str">
        <f>"2381202527"</f>
        <v>2381202527</v>
      </c>
      <c r="C623" s="4">
        <v>78.9</v>
      </c>
      <c r="D623" s="4"/>
    </row>
    <row r="624" s="1" customFormat="1" spans="1:4">
      <c r="A624" s="4" t="str">
        <f t="shared" si="10"/>
        <v>20230302</v>
      </c>
      <c r="B624" s="4" t="str">
        <f>"2381203014"</f>
        <v>2381203014</v>
      </c>
      <c r="C624" s="4">
        <v>78.9</v>
      </c>
      <c r="D624" s="4"/>
    </row>
    <row r="625" s="1" customFormat="1" spans="1:4">
      <c r="A625" s="4" t="str">
        <f t="shared" si="10"/>
        <v>20230302</v>
      </c>
      <c r="B625" s="4" t="str">
        <f>"2381203316"</f>
        <v>2381203316</v>
      </c>
      <c r="C625" s="4">
        <v>78.9</v>
      </c>
      <c r="D625" s="4"/>
    </row>
    <row r="626" s="1" customFormat="1" spans="1:4">
      <c r="A626" s="4" t="str">
        <f t="shared" si="10"/>
        <v>20230302</v>
      </c>
      <c r="B626" s="4" t="str">
        <f>"2381202925"</f>
        <v>2381202925</v>
      </c>
      <c r="C626" s="4">
        <v>78.8</v>
      </c>
      <c r="D626" s="4"/>
    </row>
    <row r="627" s="1" customFormat="1" spans="1:4">
      <c r="A627" s="4" t="str">
        <f t="shared" si="10"/>
        <v>20230302</v>
      </c>
      <c r="B627" s="4" t="str">
        <f>"2381202423"</f>
        <v>2381202423</v>
      </c>
      <c r="C627" s="4">
        <v>78.7</v>
      </c>
      <c r="D627" s="4"/>
    </row>
    <row r="628" s="1" customFormat="1" spans="1:4">
      <c r="A628" s="4" t="str">
        <f t="shared" si="10"/>
        <v>20230302</v>
      </c>
      <c r="B628" s="4" t="str">
        <f>"2381203830"</f>
        <v>2381203830</v>
      </c>
      <c r="C628" s="4">
        <v>78.7</v>
      </c>
      <c r="D628" s="4"/>
    </row>
    <row r="629" s="1" customFormat="1" spans="1:4">
      <c r="A629" s="4" t="str">
        <f t="shared" si="10"/>
        <v>20230302</v>
      </c>
      <c r="B629" s="4" t="str">
        <f>"2381202421"</f>
        <v>2381202421</v>
      </c>
      <c r="C629" s="4">
        <v>78.6</v>
      </c>
      <c r="D629" s="4"/>
    </row>
    <row r="630" s="1" customFormat="1" spans="1:4">
      <c r="A630" s="4" t="str">
        <f t="shared" si="10"/>
        <v>20230302</v>
      </c>
      <c r="B630" s="4" t="str">
        <f>"2381202703"</f>
        <v>2381202703</v>
      </c>
      <c r="C630" s="4">
        <v>78.6</v>
      </c>
      <c r="D630" s="4"/>
    </row>
    <row r="631" s="1" customFormat="1" spans="1:4">
      <c r="A631" s="4" t="str">
        <f t="shared" si="10"/>
        <v>20230302</v>
      </c>
      <c r="B631" s="4" t="str">
        <f>"2381203105"</f>
        <v>2381203105</v>
      </c>
      <c r="C631" s="4">
        <v>78.6</v>
      </c>
      <c r="D631" s="4"/>
    </row>
    <row r="632" s="1" customFormat="1" spans="1:4">
      <c r="A632" s="4" t="str">
        <f t="shared" si="10"/>
        <v>20230302</v>
      </c>
      <c r="B632" s="4" t="str">
        <f>"2381203617"</f>
        <v>2381203617</v>
      </c>
      <c r="C632" s="4">
        <v>78.6</v>
      </c>
      <c r="D632" s="4"/>
    </row>
    <row r="633" s="1" customFormat="1" spans="1:4">
      <c r="A633" s="4" t="str">
        <f t="shared" si="10"/>
        <v>20230302</v>
      </c>
      <c r="B633" s="4" t="str">
        <f>"2381203717"</f>
        <v>2381203717</v>
      </c>
      <c r="C633" s="4">
        <v>78.6</v>
      </c>
      <c r="D633" s="4"/>
    </row>
    <row r="634" s="1" customFormat="1" spans="1:4">
      <c r="A634" s="4" t="str">
        <f t="shared" si="10"/>
        <v>20230302</v>
      </c>
      <c r="B634" s="4" t="str">
        <f>"2381201930"</f>
        <v>2381201930</v>
      </c>
      <c r="C634" s="4">
        <v>78.5</v>
      </c>
      <c r="D634" s="4"/>
    </row>
    <row r="635" s="1" customFormat="1" spans="1:4">
      <c r="A635" s="4" t="str">
        <f t="shared" si="10"/>
        <v>20230302</v>
      </c>
      <c r="B635" s="4" t="str">
        <f>"2381202415"</f>
        <v>2381202415</v>
      </c>
      <c r="C635" s="4">
        <v>78.5</v>
      </c>
      <c r="D635" s="4"/>
    </row>
    <row r="636" s="1" customFormat="1" spans="1:4">
      <c r="A636" s="4" t="str">
        <f t="shared" si="10"/>
        <v>20230302</v>
      </c>
      <c r="B636" s="4" t="str">
        <f>"2381202530"</f>
        <v>2381202530</v>
      </c>
      <c r="C636" s="4">
        <v>78.4</v>
      </c>
      <c r="D636" s="4"/>
    </row>
    <row r="637" s="1" customFormat="1" spans="1:4">
      <c r="A637" s="4" t="str">
        <f t="shared" si="10"/>
        <v>20230302</v>
      </c>
      <c r="B637" s="4" t="str">
        <f>"2381202616"</f>
        <v>2381202616</v>
      </c>
      <c r="C637" s="4">
        <v>78.4</v>
      </c>
      <c r="D637" s="4"/>
    </row>
    <row r="638" s="1" customFormat="1" spans="1:4">
      <c r="A638" s="4" t="str">
        <f t="shared" si="10"/>
        <v>20230302</v>
      </c>
      <c r="B638" s="4" t="str">
        <f>"2381202829"</f>
        <v>2381202829</v>
      </c>
      <c r="C638" s="4">
        <v>78.3</v>
      </c>
      <c r="D638" s="4"/>
    </row>
    <row r="639" s="1" customFormat="1" spans="1:4">
      <c r="A639" s="4" t="str">
        <f t="shared" si="10"/>
        <v>20230302</v>
      </c>
      <c r="B639" s="4" t="str">
        <f>"2381203419"</f>
        <v>2381203419</v>
      </c>
      <c r="C639" s="4">
        <v>78.3</v>
      </c>
      <c r="D639" s="4"/>
    </row>
    <row r="640" s="1" customFormat="1" spans="1:4">
      <c r="A640" s="4" t="str">
        <f t="shared" si="10"/>
        <v>20230302</v>
      </c>
      <c r="B640" s="4" t="str">
        <f>"2381202516"</f>
        <v>2381202516</v>
      </c>
      <c r="C640" s="4">
        <v>78</v>
      </c>
      <c r="D640" s="4"/>
    </row>
    <row r="641" s="1" customFormat="1" spans="1:4">
      <c r="A641" s="4" t="str">
        <f t="shared" si="10"/>
        <v>20230302</v>
      </c>
      <c r="B641" s="4" t="str">
        <f>"2381203407"</f>
        <v>2381203407</v>
      </c>
      <c r="C641" s="4">
        <v>77.9</v>
      </c>
      <c r="D641" s="4"/>
    </row>
    <row r="642" s="1" customFormat="1" spans="1:4">
      <c r="A642" s="4" t="str">
        <f t="shared" si="10"/>
        <v>20230302</v>
      </c>
      <c r="B642" s="4" t="str">
        <f>"2381201928"</f>
        <v>2381201928</v>
      </c>
      <c r="C642" s="4">
        <v>77.8</v>
      </c>
      <c r="D642" s="4"/>
    </row>
    <row r="643" s="1" customFormat="1" spans="1:4">
      <c r="A643" s="4" t="str">
        <f t="shared" si="10"/>
        <v>20230302</v>
      </c>
      <c r="B643" s="4" t="str">
        <f>"2381202422"</f>
        <v>2381202422</v>
      </c>
      <c r="C643" s="4">
        <v>77.8</v>
      </c>
      <c r="D643" s="4"/>
    </row>
    <row r="644" s="1" customFormat="1" spans="1:4">
      <c r="A644" s="4" t="str">
        <f t="shared" si="10"/>
        <v>20230302</v>
      </c>
      <c r="B644" s="4" t="str">
        <f>"2381203101"</f>
        <v>2381203101</v>
      </c>
      <c r="C644" s="4">
        <v>77.8</v>
      </c>
      <c r="D644" s="4"/>
    </row>
    <row r="645" s="1" customFormat="1" spans="1:4">
      <c r="A645" s="4" t="str">
        <f t="shared" si="10"/>
        <v>20230302</v>
      </c>
      <c r="B645" s="4" t="str">
        <f>"2381203620"</f>
        <v>2381203620</v>
      </c>
      <c r="C645" s="4">
        <v>77.8</v>
      </c>
      <c r="D645" s="4"/>
    </row>
    <row r="646" s="1" customFormat="1" spans="1:4">
      <c r="A646" s="4" t="str">
        <f t="shared" si="10"/>
        <v>20230302</v>
      </c>
      <c r="B646" s="4" t="str">
        <f>"2381202309"</f>
        <v>2381202309</v>
      </c>
      <c r="C646" s="4">
        <v>77.7</v>
      </c>
      <c r="D646" s="4"/>
    </row>
    <row r="647" s="1" customFormat="1" spans="1:4">
      <c r="A647" s="4" t="str">
        <f t="shared" si="10"/>
        <v>20230302</v>
      </c>
      <c r="B647" s="4" t="str">
        <f>"2381203604"</f>
        <v>2381203604</v>
      </c>
      <c r="C647" s="4">
        <v>77.7</v>
      </c>
      <c r="D647" s="4"/>
    </row>
    <row r="648" s="1" customFormat="1" spans="1:4">
      <c r="A648" s="4" t="str">
        <f t="shared" si="10"/>
        <v>20230302</v>
      </c>
      <c r="B648" s="4" t="str">
        <f>"2381202109"</f>
        <v>2381202109</v>
      </c>
      <c r="C648" s="4">
        <v>77.5</v>
      </c>
      <c r="D648" s="4"/>
    </row>
    <row r="649" s="1" customFormat="1" spans="1:4">
      <c r="A649" s="4" t="str">
        <f t="shared" si="10"/>
        <v>20230302</v>
      </c>
      <c r="B649" s="4" t="str">
        <f>"2381202214"</f>
        <v>2381202214</v>
      </c>
      <c r="C649" s="4">
        <v>77.5</v>
      </c>
      <c r="D649" s="4"/>
    </row>
    <row r="650" s="1" customFormat="1" spans="1:4">
      <c r="A650" s="4" t="str">
        <f t="shared" si="10"/>
        <v>20230302</v>
      </c>
      <c r="B650" s="4" t="str">
        <f>"2381203221"</f>
        <v>2381203221</v>
      </c>
      <c r="C650" s="4">
        <v>77.5</v>
      </c>
      <c r="D650" s="4"/>
    </row>
    <row r="651" s="1" customFormat="1" spans="1:4">
      <c r="A651" s="4" t="str">
        <f t="shared" si="10"/>
        <v>20230302</v>
      </c>
      <c r="B651" s="4" t="str">
        <f>"2381203828"</f>
        <v>2381203828</v>
      </c>
      <c r="C651" s="4">
        <v>77.5</v>
      </c>
      <c r="D651" s="4"/>
    </row>
    <row r="652" s="1" customFormat="1" spans="1:4">
      <c r="A652" s="4" t="str">
        <f t="shared" si="10"/>
        <v>20230302</v>
      </c>
      <c r="B652" s="4" t="str">
        <f>"2381202514"</f>
        <v>2381202514</v>
      </c>
      <c r="C652" s="4">
        <v>77.4</v>
      </c>
      <c r="D652" s="4"/>
    </row>
    <row r="653" s="1" customFormat="1" spans="1:4">
      <c r="A653" s="4" t="str">
        <f t="shared" si="10"/>
        <v>20230302</v>
      </c>
      <c r="B653" s="4" t="str">
        <f>"2381202518"</f>
        <v>2381202518</v>
      </c>
      <c r="C653" s="4">
        <v>77.4</v>
      </c>
      <c r="D653" s="4"/>
    </row>
    <row r="654" s="1" customFormat="1" spans="1:4">
      <c r="A654" s="4" t="str">
        <f t="shared" si="10"/>
        <v>20230302</v>
      </c>
      <c r="B654" s="4" t="str">
        <f>"2381203318"</f>
        <v>2381203318</v>
      </c>
      <c r="C654" s="4">
        <v>77.4</v>
      </c>
      <c r="D654" s="4"/>
    </row>
    <row r="655" s="1" customFormat="1" spans="1:4">
      <c r="A655" s="4" t="str">
        <f t="shared" si="10"/>
        <v>20230302</v>
      </c>
      <c r="B655" s="4" t="str">
        <f>"2381203825"</f>
        <v>2381203825</v>
      </c>
      <c r="C655" s="4">
        <v>77.4</v>
      </c>
      <c r="D655" s="4"/>
    </row>
    <row r="656" s="1" customFormat="1" spans="1:4">
      <c r="A656" s="4" t="str">
        <f t="shared" si="10"/>
        <v>20230302</v>
      </c>
      <c r="B656" s="4" t="str">
        <f>"2381202630"</f>
        <v>2381202630</v>
      </c>
      <c r="C656" s="4">
        <v>77.3</v>
      </c>
      <c r="D656" s="4"/>
    </row>
    <row r="657" s="1" customFormat="1" spans="1:4">
      <c r="A657" s="4" t="str">
        <f t="shared" si="10"/>
        <v>20230302</v>
      </c>
      <c r="B657" s="4" t="str">
        <f>"2381201925"</f>
        <v>2381201925</v>
      </c>
      <c r="C657" s="4">
        <v>77.2</v>
      </c>
      <c r="D657" s="4"/>
    </row>
    <row r="658" s="1" customFormat="1" spans="1:4">
      <c r="A658" s="4" t="str">
        <f t="shared" si="10"/>
        <v>20230302</v>
      </c>
      <c r="B658" s="4" t="str">
        <f>"2381202815"</f>
        <v>2381202815</v>
      </c>
      <c r="C658" s="4">
        <v>77.2</v>
      </c>
      <c r="D658" s="4"/>
    </row>
    <row r="659" s="1" customFormat="1" spans="1:4">
      <c r="A659" s="4" t="str">
        <f t="shared" si="10"/>
        <v>20230302</v>
      </c>
      <c r="B659" s="4" t="str">
        <f>"2381202816"</f>
        <v>2381202816</v>
      </c>
      <c r="C659" s="4">
        <v>77.2</v>
      </c>
      <c r="D659" s="4"/>
    </row>
    <row r="660" s="1" customFormat="1" spans="1:4">
      <c r="A660" s="4" t="str">
        <f t="shared" si="10"/>
        <v>20230302</v>
      </c>
      <c r="B660" s="4" t="str">
        <f>"2381202930"</f>
        <v>2381202930</v>
      </c>
      <c r="C660" s="4">
        <v>77.1</v>
      </c>
      <c r="D660" s="4"/>
    </row>
    <row r="661" s="1" customFormat="1" spans="1:4">
      <c r="A661" s="4" t="str">
        <f t="shared" si="10"/>
        <v>20230302</v>
      </c>
      <c r="B661" s="4" t="str">
        <f>"2381203203"</f>
        <v>2381203203</v>
      </c>
      <c r="C661" s="4">
        <v>77.1</v>
      </c>
      <c r="D661" s="4"/>
    </row>
    <row r="662" s="1" customFormat="1" spans="1:4">
      <c r="A662" s="4" t="str">
        <f t="shared" si="10"/>
        <v>20230302</v>
      </c>
      <c r="B662" s="4" t="str">
        <f>"2381202211"</f>
        <v>2381202211</v>
      </c>
      <c r="C662" s="4">
        <v>77</v>
      </c>
      <c r="D662" s="4"/>
    </row>
    <row r="663" s="1" customFormat="1" spans="1:4">
      <c r="A663" s="4" t="str">
        <f t="shared" si="10"/>
        <v>20230302</v>
      </c>
      <c r="B663" s="4" t="str">
        <f>"2381202523"</f>
        <v>2381202523</v>
      </c>
      <c r="C663" s="4">
        <v>77</v>
      </c>
      <c r="D663" s="4"/>
    </row>
    <row r="664" s="1" customFormat="1" spans="1:4">
      <c r="A664" s="4" t="str">
        <f t="shared" si="10"/>
        <v>20230302</v>
      </c>
      <c r="B664" s="4" t="str">
        <f>"2381203229"</f>
        <v>2381203229</v>
      </c>
      <c r="C664" s="4">
        <v>77</v>
      </c>
      <c r="D664" s="4"/>
    </row>
    <row r="665" s="1" customFormat="1" spans="1:4">
      <c r="A665" s="4" t="str">
        <f t="shared" si="10"/>
        <v>20230302</v>
      </c>
      <c r="B665" s="4" t="str">
        <f>"2381203422"</f>
        <v>2381203422</v>
      </c>
      <c r="C665" s="4">
        <v>77</v>
      </c>
      <c r="D665" s="4"/>
    </row>
    <row r="666" s="1" customFormat="1" spans="1:4">
      <c r="A666" s="4" t="str">
        <f t="shared" si="10"/>
        <v>20230302</v>
      </c>
      <c r="B666" s="4" t="str">
        <f>"2381202429"</f>
        <v>2381202429</v>
      </c>
      <c r="C666" s="4">
        <v>76.9</v>
      </c>
      <c r="D666" s="4"/>
    </row>
    <row r="667" s="1" customFormat="1" spans="1:4">
      <c r="A667" s="4" t="str">
        <f t="shared" si="10"/>
        <v>20230302</v>
      </c>
      <c r="B667" s="4" t="str">
        <f>"2381203324"</f>
        <v>2381203324</v>
      </c>
      <c r="C667" s="4">
        <v>76.9</v>
      </c>
      <c r="D667" s="4"/>
    </row>
    <row r="668" s="1" customFormat="1" spans="1:4">
      <c r="A668" s="4" t="str">
        <f t="shared" si="10"/>
        <v>20230302</v>
      </c>
      <c r="B668" s="4" t="str">
        <f>"2381203410"</f>
        <v>2381203410</v>
      </c>
      <c r="C668" s="4">
        <v>76.9</v>
      </c>
      <c r="D668" s="4"/>
    </row>
    <row r="669" s="1" customFormat="1" spans="1:4">
      <c r="A669" s="4" t="str">
        <f t="shared" si="10"/>
        <v>20230302</v>
      </c>
      <c r="B669" s="4" t="str">
        <f>"2381201829"</f>
        <v>2381201829</v>
      </c>
      <c r="C669" s="4">
        <v>76.8</v>
      </c>
      <c r="D669" s="4"/>
    </row>
    <row r="670" s="1" customFormat="1" spans="1:4">
      <c r="A670" s="4" t="str">
        <f t="shared" si="10"/>
        <v>20230302</v>
      </c>
      <c r="B670" s="4" t="str">
        <f>"2381202207"</f>
        <v>2381202207</v>
      </c>
      <c r="C670" s="4">
        <v>76.8</v>
      </c>
      <c r="D670" s="4"/>
    </row>
    <row r="671" s="1" customFormat="1" spans="1:4">
      <c r="A671" s="4" t="str">
        <f t="shared" si="10"/>
        <v>20230302</v>
      </c>
      <c r="B671" s="4" t="str">
        <f>"2381202323"</f>
        <v>2381202323</v>
      </c>
      <c r="C671" s="4">
        <v>76.8</v>
      </c>
      <c r="D671" s="4"/>
    </row>
    <row r="672" s="1" customFormat="1" spans="1:4">
      <c r="A672" s="4" t="str">
        <f t="shared" si="10"/>
        <v>20230302</v>
      </c>
      <c r="B672" s="4" t="str">
        <f>"2381202710"</f>
        <v>2381202710</v>
      </c>
      <c r="C672" s="4">
        <v>76.8</v>
      </c>
      <c r="D672" s="4"/>
    </row>
    <row r="673" s="1" customFormat="1" spans="1:4">
      <c r="A673" s="4" t="str">
        <f t="shared" si="10"/>
        <v>20230302</v>
      </c>
      <c r="B673" s="4" t="str">
        <f>"2381202521"</f>
        <v>2381202521</v>
      </c>
      <c r="C673" s="4">
        <v>76.7</v>
      </c>
      <c r="D673" s="4"/>
    </row>
    <row r="674" s="1" customFormat="1" spans="1:4">
      <c r="A674" s="4" t="str">
        <f t="shared" si="10"/>
        <v>20230302</v>
      </c>
      <c r="B674" s="4" t="str">
        <f>"2381203719"</f>
        <v>2381203719</v>
      </c>
      <c r="C674" s="4">
        <v>76.7</v>
      </c>
      <c r="D674" s="4"/>
    </row>
    <row r="675" s="1" customFormat="1" spans="1:4">
      <c r="A675" s="4" t="str">
        <f t="shared" si="10"/>
        <v>20230302</v>
      </c>
      <c r="B675" s="4" t="str">
        <f>"2381203504"</f>
        <v>2381203504</v>
      </c>
      <c r="C675" s="4">
        <v>76.6</v>
      </c>
      <c r="D675" s="4"/>
    </row>
    <row r="676" s="1" customFormat="1" spans="1:4">
      <c r="A676" s="4" t="str">
        <f t="shared" si="10"/>
        <v>20230302</v>
      </c>
      <c r="B676" s="4" t="str">
        <f>"2381203027"</f>
        <v>2381203027</v>
      </c>
      <c r="C676" s="4">
        <v>76.5</v>
      </c>
      <c r="D676" s="4"/>
    </row>
    <row r="677" s="1" customFormat="1" spans="1:4">
      <c r="A677" s="4" t="str">
        <f t="shared" si="10"/>
        <v>20230302</v>
      </c>
      <c r="B677" s="4" t="str">
        <f>"2381203218"</f>
        <v>2381203218</v>
      </c>
      <c r="C677" s="4">
        <v>76.5</v>
      </c>
      <c r="D677" s="4"/>
    </row>
    <row r="678" s="1" customFormat="1" spans="1:4">
      <c r="A678" s="4" t="str">
        <f t="shared" si="10"/>
        <v>20230302</v>
      </c>
      <c r="B678" s="4" t="str">
        <f>"2381203615"</f>
        <v>2381203615</v>
      </c>
      <c r="C678" s="4">
        <v>76.5</v>
      </c>
      <c r="D678" s="4"/>
    </row>
    <row r="679" s="1" customFormat="1" spans="1:4">
      <c r="A679" s="4" t="str">
        <f t="shared" si="10"/>
        <v>20230302</v>
      </c>
      <c r="B679" s="4" t="str">
        <f>"2381202206"</f>
        <v>2381202206</v>
      </c>
      <c r="C679" s="4">
        <v>76.4</v>
      </c>
      <c r="D679" s="4"/>
    </row>
    <row r="680" s="1" customFormat="1" spans="1:4">
      <c r="A680" s="4" t="str">
        <f t="shared" si="10"/>
        <v>20230302</v>
      </c>
      <c r="B680" s="4" t="str">
        <f>"2381203607"</f>
        <v>2381203607</v>
      </c>
      <c r="C680" s="4">
        <v>76.4</v>
      </c>
      <c r="D680" s="4"/>
    </row>
    <row r="681" s="1" customFormat="1" spans="1:4">
      <c r="A681" s="4" t="str">
        <f t="shared" ref="A681:A744" si="11">"20230302"</f>
        <v>20230302</v>
      </c>
      <c r="B681" s="4" t="str">
        <f>"2381201830"</f>
        <v>2381201830</v>
      </c>
      <c r="C681" s="4">
        <v>76.3</v>
      </c>
      <c r="D681" s="4"/>
    </row>
    <row r="682" s="1" customFormat="1" spans="1:4">
      <c r="A682" s="4" t="str">
        <f t="shared" si="11"/>
        <v>20230302</v>
      </c>
      <c r="B682" s="4" t="str">
        <f>"2381202904"</f>
        <v>2381202904</v>
      </c>
      <c r="C682" s="4">
        <v>76.3</v>
      </c>
      <c r="D682" s="4"/>
    </row>
    <row r="683" s="1" customFormat="1" spans="1:4">
      <c r="A683" s="4" t="str">
        <f t="shared" si="11"/>
        <v>20230302</v>
      </c>
      <c r="B683" s="4" t="str">
        <f>"2381202417"</f>
        <v>2381202417</v>
      </c>
      <c r="C683" s="4">
        <v>76.2</v>
      </c>
      <c r="D683" s="4"/>
    </row>
    <row r="684" s="1" customFormat="1" spans="1:4">
      <c r="A684" s="4" t="str">
        <f t="shared" si="11"/>
        <v>20230302</v>
      </c>
      <c r="B684" s="4" t="str">
        <f>"2381202921"</f>
        <v>2381202921</v>
      </c>
      <c r="C684" s="4">
        <v>76.1</v>
      </c>
      <c r="D684" s="4"/>
    </row>
    <row r="685" s="1" customFormat="1" spans="1:4">
      <c r="A685" s="4" t="str">
        <f t="shared" si="11"/>
        <v>20230302</v>
      </c>
      <c r="B685" s="4" t="str">
        <f>"2381203703"</f>
        <v>2381203703</v>
      </c>
      <c r="C685" s="4">
        <v>76.1</v>
      </c>
      <c r="D685" s="4"/>
    </row>
    <row r="686" s="1" customFormat="1" spans="1:4">
      <c r="A686" s="4" t="str">
        <f t="shared" si="11"/>
        <v>20230302</v>
      </c>
      <c r="B686" s="4" t="str">
        <f>"2381202106"</f>
        <v>2381202106</v>
      </c>
      <c r="C686" s="4">
        <v>76</v>
      </c>
      <c r="D686" s="4"/>
    </row>
    <row r="687" s="1" customFormat="1" spans="1:4">
      <c r="A687" s="4" t="str">
        <f t="shared" si="11"/>
        <v>20230302</v>
      </c>
      <c r="B687" s="4" t="str">
        <f>"2381202515"</f>
        <v>2381202515</v>
      </c>
      <c r="C687" s="4">
        <v>76</v>
      </c>
      <c r="D687" s="4"/>
    </row>
    <row r="688" s="1" customFormat="1" spans="1:4">
      <c r="A688" s="4" t="str">
        <f t="shared" si="11"/>
        <v>20230302</v>
      </c>
      <c r="B688" s="4" t="str">
        <f>"2381203306"</f>
        <v>2381203306</v>
      </c>
      <c r="C688" s="4">
        <v>76</v>
      </c>
      <c r="D688" s="4"/>
    </row>
    <row r="689" s="1" customFormat="1" spans="1:4">
      <c r="A689" s="4" t="str">
        <f t="shared" si="11"/>
        <v>20230302</v>
      </c>
      <c r="B689" s="4" t="str">
        <f>"2381203412"</f>
        <v>2381203412</v>
      </c>
      <c r="C689" s="4">
        <v>76</v>
      </c>
      <c r="D689" s="4"/>
    </row>
    <row r="690" s="1" customFormat="1" spans="1:4">
      <c r="A690" s="4" t="str">
        <f t="shared" si="11"/>
        <v>20230302</v>
      </c>
      <c r="B690" s="4" t="str">
        <f>"2381201910"</f>
        <v>2381201910</v>
      </c>
      <c r="C690" s="4">
        <v>75.9</v>
      </c>
      <c r="D690" s="4"/>
    </row>
    <row r="691" s="1" customFormat="1" spans="1:4">
      <c r="A691" s="4" t="str">
        <f t="shared" si="11"/>
        <v>20230302</v>
      </c>
      <c r="B691" s="4" t="str">
        <f>"2381203029"</f>
        <v>2381203029</v>
      </c>
      <c r="C691" s="4">
        <v>75.9</v>
      </c>
      <c r="D691" s="4"/>
    </row>
    <row r="692" s="1" customFormat="1" spans="1:4">
      <c r="A692" s="4" t="str">
        <f t="shared" si="11"/>
        <v>20230302</v>
      </c>
      <c r="B692" s="4" t="str">
        <f>"2381203028"</f>
        <v>2381203028</v>
      </c>
      <c r="C692" s="4">
        <v>75.8</v>
      </c>
      <c r="D692" s="4"/>
    </row>
    <row r="693" s="1" customFormat="1" spans="1:4">
      <c r="A693" s="4" t="str">
        <f t="shared" si="11"/>
        <v>20230302</v>
      </c>
      <c r="B693" s="4" t="str">
        <f>"2381202304"</f>
        <v>2381202304</v>
      </c>
      <c r="C693" s="4">
        <v>75.7</v>
      </c>
      <c r="D693" s="4"/>
    </row>
    <row r="694" s="1" customFormat="1" spans="1:4">
      <c r="A694" s="4" t="str">
        <f t="shared" si="11"/>
        <v>20230302</v>
      </c>
      <c r="B694" s="4" t="str">
        <f>"2381203924"</f>
        <v>2381203924</v>
      </c>
      <c r="C694" s="4">
        <v>75.7</v>
      </c>
      <c r="D694" s="4"/>
    </row>
    <row r="695" s="1" customFormat="1" spans="1:4">
      <c r="A695" s="4" t="str">
        <f t="shared" si="11"/>
        <v>20230302</v>
      </c>
      <c r="B695" s="4" t="str">
        <f>"2381202823"</f>
        <v>2381202823</v>
      </c>
      <c r="C695" s="4">
        <v>75.6</v>
      </c>
      <c r="D695" s="4"/>
    </row>
    <row r="696" s="1" customFormat="1" spans="1:4">
      <c r="A696" s="4" t="str">
        <f t="shared" si="11"/>
        <v>20230302</v>
      </c>
      <c r="B696" s="4" t="str">
        <f>"2381203226"</f>
        <v>2381203226</v>
      </c>
      <c r="C696" s="4">
        <v>75.6</v>
      </c>
      <c r="D696" s="4"/>
    </row>
    <row r="697" s="1" customFormat="1" spans="1:4">
      <c r="A697" s="4" t="str">
        <f t="shared" si="11"/>
        <v>20230302</v>
      </c>
      <c r="B697" s="4" t="str">
        <f>"2381202209"</f>
        <v>2381202209</v>
      </c>
      <c r="C697" s="4">
        <v>75.5</v>
      </c>
      <c r="D697" s="4"/>
    </row>
    <row r="698" s="1" customFormat="1" spans="1:4">
      <c r="A698" s="4" t="str">
        <f t="shared" si="11"/>
        <v>20230302</v>
      </c>
      <c r="B698" s="4" t="str">
        <f>"2381202203"</f>
        <v>2381202203</v>
      </c>
      <c r="C698" s="4">
        <v>75.4</v>
      </c>
      <c r="D698" s="4"/>
    </row>
    <row r="699" s="1" customFormat="1" spans="1:4">
      <c r="A699" s="4" t="str">
        <f t="shared" si="11"/>
        <v>20230302</v>
      </c>
      <c r="B699" s="4" t="str">
        <f>"2381202320"</f>
        <v>2381202320</v>
      </c>
      <c r="C699" s="4">
        <v>75.4</v>
      </c>
      <c r="D699" s="4"/>
    </row>
    <row r="700" s="1" customFormat="1" spans="1:4">
      <c r="A700" s="4" t="str">
        <f t="shared" si="11"/>
        <v>20230302</v>
      </c>
      <c r="B700" s="4" t="str">
        <f>"2381202509"</f>
        <v>2381202509</v>
      </c>
      <c r="C700" s="4">
        <v>75.4</v>
      </c>
      <c r="D700" s="4"/>
    </row>
    <row r="701" s="1" customFormat="1" spans="1:4">
      <c r="A701" s="4" t="str">
        <f t="shared" si="11"/>
        <v>20230302</v>
      </c>
      <c r="B701" s="4" t="str">
        <f>"2381203108"</f>
        <v>2381203108</v>
      </c>
      <c r="C701" s="4">
        <v>75.4</v>
      </c>
      <c r="D701" s="4"/>
    </row>
    <row r="702" s="1" customFormat="1" spans="1:4">
      <c r="A702" s="4" t="str">
        <f t="shared" si="11"/>
        <v>20230302</v>
      </c>
      <c r="B702" s="4" t="str">
        <f>"2381202229"</f>
        <v>2381202229</v>
      </c>
      <c r="C702" s="4">
        <v>75.2</v>
      </c>
      <c r="D702" s="4"/>
    </row>
    <row r="703" s="1" customFormat="1" spans="1:4">
      <c r="A703" s="4" t="str">
        <f t="shared" si="11"/>
        <v>20230302</v>
      </c>
      <c r="B703" s="4" t="str">
        <f>"2381203122"</f>
        <v>2381203122</v>
      </c>
      <c r="C703" s="4">
        <v>75.2</v>
      </c>
      <c r="D703" s="4"/>
    </row>
    <row r="704" s="1" customFormat="1" spans="1:4">
      <c r="A704" s="4" t="str">
        <f t="shared" si="11"/>
        <v>20230302</v>
      </c>
      <c r="B704" s="4" t="str">
        <f>"2381202406"</f>
        <v>2381202406</v>
      </c>
      <c r="C704" s="4">
        <v>75.1</v>
      </c>
      <c r="D704" s="4"/>
    </row>
    <row r="705" s="1" customFormat="1" spans="1:4">
      <c r="A705" s="4" t="str">
        <f t="shared" si="11"/>
        <v>20230302</v>
      </c>
      <c r="B705" s="4" t="str">
        <f>"2381203715"</f>
        <v>2381203715</v>
      </c>
      <c r="C705" s="4">
        <v>75.1</v>
      </c>
      <c r="D705" s="4"/>
    </row>
    <row r="706" s="1" customFormat="1" spans="1:4">
      <c r="A706" s="4" t="str">
        <f t="shared" si="11"/>
        <v>20230302</v>
      </c>
      <c r="B706" s="4" t="str">
        <f>"2381203019"</f>
        <v>2381203019</v>
      </c>
      <c r="C706" s="4">
        <v>75</v>
      </c>
      <c r="D706" s="4"/>
    </row>
    <row r="707" s="1" customFormat="1" spans="1:4">
      <c r="A707" s="4" t="str">
        <f t="shared" si="11"/>
        <v>20230302</v>
      </c>
      <c r="B707" s="4" t="str">
        <f>"2381203614"</f>
        <v>2381203614</v>
      </c>
      <c r="C707" s="4">
        <v>74.9</v>
      </c>
      <c r="D707" s="4"/>
    </row>
    <row r="708" s="1" customFormat="1" spans="1:4">
      <c r="A708" s="4" t="str">
        <f t="shared" si="11"/>
        <v>20230302</v>
      </c>
      <c r="B708" s="4" t="str">
        <f>"2381202929"</f>
        <v>2381202929</v>
      </c>
      <c r="C708" s="4">
        <v>74.8</v>
      </c>
      <c r="D708" s="4"/>
    </row>
    <row r="709" s="1" customFormat="1" spans="1:4">
      <c r="A709" s="4" t="str">
        <f t="shared" si="11"/>
        <v>20230302</v>
      </c>
      <c r="B709" s="4" t="str">
        <f>"2381203217"</f>
        <v>2381203217</v>
      </c>
      <c r="C709" s="4">
        <v>74.8</v>
      </c>
      <c r="D709" s="4"/>
    </row>
    <row r="710" s="1" customFormat="1" spans="1:4">
      <c r="A710" s="4" t="str">
        <f t="shared" si="11"/>
        <v>20230302</v>
      </c>
      <c r="B710" s="4" t="str">
        <f>"2381203406"</f>
        <v>2381203406</v>
      </c>
      <c r="C710" s="4">
        <v>74.8</v>
      </c>
      <c r="D710" s="4"/>
    </row>
    <row r="711" s="1" customFormat="1" spans="1:4">
      <c r="A711" s="4" t="str">
        <f t="shared" si="11"/>
        <v>20230302</v>
      </c>
      <c r="B711" s="4" t="str">
        <f>"2381203411"</f>
        <v>2381203411</v>
      </c>
      <c r="C711" s="4">
        <v>74.8</v>
      </c>
      <c r="D711" s="4"/>
    </row>
    <row r="712" s="1" customFormat="1" spans="1:4">
      <c r="A712" s="4" t="str">
        <f t="shared" si="11"/>
        <v>20230302</v>
      </c>
      <c r="B712" s="4" t="str">
        <f>"2381202424"</f>
        <v>2381202424</v>
      </c>
      <c r="C712" s="4">
        <v>74.7</v>
      </c>
      <c r="D712" s="4"/>
    </row>
    <row r="713" s="1" customFormat="1" spans="1:4">
      <c r="A713" s="4" t="str">
        <f t="shared" si="11"/>
        <v>20230302</v>
      </c>
      <c r="B713" s="4" t="str">
        <f>"2381202702"</f>
        <v>2381202702</v>
      </c>
      <c r="C713" s="4">
        <v>74.7</v>
      </c>
      <c r="D713" s="4"/>
    </row>
    <row r="714" s="1" customFormat="1" spans="1:4">
      <c r="A714" s="4" t="str">
        <f t="shared" si="11"/>
        <v>20230302</v>
      </c>
      <c r="B714" s="4" t="str">
        <f>"2381202901"</f>
        <v>2381202901</v>
      </c>
      <c r="C714" s="4">
        <v>74.7</v>
      </c>
      <c r="D714" s="4"/>
    </row>
    <row r="715" s="1" customFormat="1" spans="1:4">
      <c r="A715" s="4" t="str">
        <f t="shared" si="11"/>
        <v>20230302</v>
      </c>
      <c r="B715" s="4" t="str">
        <f>"2381203427"</f>
        <v>2381203427</v>
      </c>
      <c r="C715" s="4">
        <v>74.7</v>
      </c>
      <c r="D715" s="4"/>
    </row>
    <row r="716" s="1" customFormat="1" spans="1:4">
      <c r="A716" s="4" t="str">
        <f t="shared" si="11"/>
        <v>20230302</v>
      </c>
      <c r="B716" s="4" t="str">
        <f>"2381201802"</f>
        <v>2381201802</v>
      </c>
      <c r="C716" s="4">
        <v>74.6</v>
      </c>
      <c r="D716" s="4"/>
    </row>
    <row r="717" s="1" customFormat="1" spans="1:4">
      <c r="A717" s="4" t="str">
        <f t="shared" si="11"/>
        <v>20230302</v>
      </c>
      <c r="B717" s="4" t="str">
        <f>"2381202716"</f>
        <v>2381202716</v>
      </c>
      <c r="C717" s="4">
        <v>74.5</v>
      </c>
      <c r="D717" s="4"/>
    </row>
    <row r="718" s="1" customFormat="1" spans="1:4">
      <c r="A718" s="4" t="str">
        <f t="shared" si="11"/>
        <v>20230302</v>
      </c>
      <c r="B718" s="4" t="str">
        <f>"2381203902"</f>
        <v>2381203902</v>
      </c>
      <c r="C718" s="4">
        <v>74.4</v>
      </c>
      <c r="D718" s="4"/>
    </row>
    <row r="719" s="1" customFormat="1" spans="1:4">
      <c r="A719" s="4" t="str">
        <f t="shared" si="11"/>
        <v>20230302</v>
      </c>
      <c r="B719" s="4" t="str">
        <f>"2381204001"</f>
        <v>2381204001</v>
      </c>
      <c r="C719" s="4">
        <v>74.4</v>
      </c>
      <c r="D719" s="4"/>
    </row>
    <row r="720" s="1" customFormat="1" spans="1:4">
      <c r="A720" s="4" t="str">
        <f t="shared" si="11"/>
        <v>20230302</v>
      </c>
      <c r="B720" s="4" t="str">
        <f>"2381202104"</f>
        <v>2381202104</v>
      </c>
      <c r="C720" s="4">
        <v>74.3</v>
      </c>
      <c r="D720" s="4"/>
    </row>
    <row r="721" s="1" customFormat="1" spans="1:4">
      <c r="A721" s="4" t="str">
        <f t="shared" si="11"/>
        <v>20230302</v>
      </c>
      <c r="B721" s="4" t="str">
        <f>"2381202705"</f>
        <v>2381202705</v>
      </c>
      <c r="C721" s="4">
        <v>74.3</v>
      </c>
      <c r="D721" s="4"/>
    </row>
    <row r="722" s="1" customFormat="1" spans="1:4">
      <c r="A722" s="4" t="str">
        <f t="shared" si="11"/>
        <v>20230302</v>
      </c>
      <c r="B722" s="4" t="str">
        <f>"2381202014"</f>
        <v>2381202014</v>
      </c>
      <c r="C722" s="4">
        <v>74.1</v>
      </c>
      <c r="D722" s="4"/>
    </row>
    <row r="723" s="1" customFormat="1" spans="1:4">
      <c r="A723" s="4" t="str">
        <f t="shared" si="11"/>
        <v>20230302</v>
      </c>
      <c r="B723" s="4" t="str">
        <f>"2381202113"</f>
        <v>2381202113</v>
      </c>
      <c r="C723" s="4">
        <v>74.1</v>
      </c>
      <c r="D723" s="4"/>
    </row>
    <row r="724" s="1" customFormat="1" spans="1:4">
      <c r="A724" s="4" t="str">
        <f t="shared" si="11"/>
        <v>20230302</v>
      </c>
      <c r="B724" s="4" t="str">
        <f>"2381202619"</f>
        <v>2381202619</v>
      </c>
      <c r="C724" s="4">
        <v>74.1</v>
      </c>
      <c r="D724" s="4"/>
    </row>
    <row r="725" s="1" customFormat="1" spans="1:4">
      <c r="A725" s="4" t="str">
        <f t="shared" si="11"/>
        <v>20230302</v>
      </c>
      <c r="B725" s="4" t="str">
        <f>"2381202822"</f>
        <v>2381202822</v>
      </c>
      <c r="C725" s="4">
        <v>74.1</v>
      </c>
      <c r="D725" s="4"/>
    </row>
    <row r="726" s="1" customFormat="1" spans="1:4">
      <c r="A726" s="4" t="str">
        <f t="shared" si="11"/>
        <v>20230302</v>
      </c>
      <c r="B726" s="4" t="str">
        <f>"2381203619"</f>
        <v>2381203619</v>
      </c>
      <c r="C726" s="4">
        <v>74.1</v>
      </c>
      <c r="D726" s="4"/>
    </row>
    <row r="727" s="1" customFormat="1" spans="1:4">
      <c r="A727" s="4" t="str">
        <f t="shared" si="11"/>
        <v>20230302</v>
      </c>
      <c r="B727" s="4" t="str">
        <f>"2381202403"</f>
        <v>2381202403</v>
      </c>
      <c r="C727" s="4">
        <v>74</v>
      </c>
      <c r="D727" s="4"/>
    </row>
    <row r="728" s="1" customFormat="1" spans="1:4">
      <c r="A728" s="4" t="str">
        <f t="shared" si="11"/>
        <v>20230302</v>
      </c>
      <c r="B728" s="4" t="str">
        <f>"2381203813"</f>
        <v>2381203813</v>
      </c>
      <c r="C728" s="4">
        <v>74</v>
      </c>
      <c r="D728" s="4"/>
    </row>
    <row r="729" s="1" customFormat="1" spans="1:4">
      <c r="A729" s="4" t="str">
        <f t="shared" si="11"/>
        <v>20230302</v>
      </c>
      <c r="B729" s="4" t="str">
        <f>"2381202112"</f>
        <v>2381202112</v>
      </c>
      <c r="C729" s="4">
        <v>73.9</v>
      </c>
      <c r="D729" s="4"/>
    </row>
    <row r="730" s="1" customFormat="1" spans="1:4">
      <c r="A730" s="4" t="str">
        <f t="shared" si="11"/>
        <v>20230302</v>
      </c>
      <c r="B730" s="4" t="str">
        <f>"2381202327"</f>
        <v>2381202327</v>
      </c>
      <c r="C730" s="4">
        <v>73.9</v>
      </c>
      <c r="D730" s="4"/>
    </row>
    <row r="731" s="1" customFormat="1" spans="1:4">
      <c r="A731" s="4" t="str">
        <f t="shared" si="11"/>
        <v>20230302</v>
      </c>
      <c r="B731" s="4" t="str">
        <f>"2381202917"</f>
        <v>2381202917</v>
      </c>
      <c r="C731" s="4">
        <v>73.9</v>
      </c>
      <c r="D731" s="4"/>
    </row>
    <row r="732" s="1" customFormat="1" spans="1:4">
      <c r="A732" s="4" t="str">
        <f t="shared" si="11"/>
        <v>20230302</v>
      </c>
      <c r="B732" s="4" t="str">
        <f>"2381203418"</f>
        <v>2381203418</v>
      </c>
      <c r="C732" s="4">
        <v>73.9</v>
      </c>
      <c r="D732" s="4"/>
    </row>
    <row r="733" s="1" customFormat="1" spans="1:4">
      <c r="A733" s="4" t="str">
        <f t="shared" si="11"/>
        <v>20230302</v>
      </c>
      <c r="B733" s="4" t="str">
        <f>"2381203420"</f>
        <v>2381203420</v>
      </c>
      <c r="C733" s="4">
        <v>73.9</v>
      </c>
      <c r="D733" s="4"/>
    </row>
    <row r="734" s="1" customFormat="1" spans="1:4">
      <c r="A734" s="4" t="str">
        <f t="shared" si="11"/>
        <v>20230302</v>
      </c>
      <c r="B734" s="4" t="str">
        <f>"2381202714"</f>
        <v>2381202714</v>
      </c>
      <c r="C734" s="4">
        <v>73.8</v>
      </c>
      <c r="D734" s="4"/>
    </row>
    <row r="735" s="1" customFormat="1" spans="1:4">
      <c r="A735" s="4" t="str">
        <f t="shared" si="11"/>
        <v>20230302</v>
      </c>
      <c r="B735" s="4" t="str">
        <f>"2381201916"</f>
        <v>2381201916</v>
      </c>
      <c r="C735" s="4">
        <v>73.7</v>
      </c>
      <c r="D735" s="4"/>
    </row>
    <row r="736" s="1" customFormat="1" spans="1:4">
      <c r="A736" s="4" t="str">
        <f t="shared" si="11"/>
        <v>20230302</v>
      </c>
      <c r="B736" s="4" t="str">
        <f>"2381202608"</f>
        <v>2381202608</v>
      </c>
      <c r="C736" s="4">
        <v>73.7</v>
      </c>
      <c r="D736" s="4"/>
    </row>
    <row r="737" s="1" customFormat="1" spans="1:4">
      <c r="A737" s="4" t="str">
        <f t="shared" si="11"/>
        <v>20230302</v>
      </c>
      <c r="B737" s="4" t="str">
        <f>"2381203022"</f>
        <v>2381203022</v>
      </c>
      <c r="C737" s="4">
        <v>73.7</v>
      </c>
      <c r="D737" s="4"/>
    </row>
    <row r="738" s="1" customFormat="1" spans="1:4">
      <c r="A738" s="4" t="str">
        <f t="shared" si="11"/>
        <v>20230302</v>
      </c>
      <c r="B738" s="4" t="str">
        <f>"2381203214"</f>
        <v>2381203214</v>
      </c>
      <c r="C738" s="4">
        <v>73.7</v>
      </c>
      <c r="D738" s="4"/>
    </row>
    <row r="739" s="1" customFormat="1" spans="1:4">
      <c r="A739" s="4" t="str">
        <f t="shared" si="11"/>
        <v>20230302</v>
      </c>
      <c r="B739" s="4" t="str">
        <f>"2381203523"</f>
        <v>2381203523</v>
      </c>
      <c r="C739" s="4">
        <v>73.7</v>
      </c>
      <c r="D739" s="4"/>
    </row>
    <row r="740" s="1" customFormat="1" spans="1:4">
      <c r="A740" s="4" t="str">
        <f t="shared" si="11"/>
        <v>20230302</v>
      </c>
      <c r="B740" s="4" t="str">
        <f>"2381202219"</f>
        <v>2381202219</v>
      </c>
      <c r="C740" s="4">
        <v>73.6</v>
      </c>
      <c r="D740" s="4"/>
    </row>
    <row r="741" s="1" customFormat="1" spans="1:4">
      <c r="A741" s="4" t="str">
        <f t="shared" si="11"/>
        <v>20230302</v>
      </c>
      <c r="B741" s="4" t="str">
        <f>"2381203326"</f>
        <v>2381203326</v>
      </c>
      <c r="C741" s="4">
        <v>73.6</v>
      </c>
      <c r="D741" s="4"/>
    </row>
    <row r="742" s="1" customFormat="1" spans="1:4">
      <c r="A742" s="4" t="str">
        <f t="shared" si="11"/>
        <v>20230302</v>
      </c>
      <c r="B742" s="4" t="str">
        <f>"2381203222"</f>
        <v>2381203222</v>
      </c>
      <c r="C742" s="4">
        <v>73.5</v>
      </c>
      <c r="D742" s="4"/>
    </row>
    <row r="743" s="1" customFormat="1" spans="1:4">
      <c r="A743" s="4" t="str">
        <f t="shared" si="11"/>
        <v>20230302</v>
      </c>
      <c r="B743" s="4" t="str">
        <f>"2381202315"</f>
        <v>2381202315</v>
      </c>
      <c r="C743" s="4">
        <v>73.4</v>
      </c>
      <c r="D743" s="4"/>
    </row>
    <row r="744" s="1" customFormat="1" spans="1:4">
      <c r="A744" s="4" t="str">
        <f t="shared" si="11"/>
        <v>20230302</v>
      </c>
      <c r="B744" s="4" t="str">
        <f>"2381203202"</f>
        <v>2381203202</v>
      </c>
      <c r="C744" s="4">
        <v>73.4</v>
      </c>
      <c r="D744" s="4"/>
    </row>
    <row r="745" s="1" customFormat="1" spans="1:4">
      <c r="A745" s="4" t="str">
        <f t="shared" ref="A745:A808" si="12">"20230302"</f>
        <v>20230302</v>
      </c>
      <c r="B745" s="4" t="str">
        <f>"2381202911"</f>
        <v>2381202911</v>
      </c>
      <c r="C745" s="4">
        <v>73.3</v>
      </c>
      <c r="D745" s="4"/>
    </row>
    <row r="746" s="1" customFormat="1" spans="1:4">
      <c r="A746" s="4" t="str">
        <f t="shared" si="12"/>
        <v>20230302</v>
      </c>
      <c r="B746" s="4" t="str">
        <f>"2381203025"</f>
        <v>2381203025</v>
      </c>
      <c r="C746" s="4">
        <v>73.3</v>
      </c>
      <c r="D746" s="4"/>
    </row>
    <row r="747" s="1" customFormat="1" spans="1:4">
      <c r="A747" s="4" t="str">
        <f t="shared" si="12"/>
        <v>20230302</v>
      </c>
      <c r="B747" s="4" t="str">
        <f>"2381201824"</f>
        <v>2381201824</v>
      </c>
      <c r="C747" s="4">
        <v>73.2</v>
      </c>
      <c r="D747" s="4"/>
    </row>
    <row r="748" s="1" customFormat="1" spans="1:4">
      <c r="A748" s="4" t="str">
        <f t="shared" si="12"/>
        <v>20230302</v>
      </c>
      <c r="B748" s="4" t="str">
        <f>"2381202610"</f>
        <v>2381202610</v>
      </c>
      <c r="C748" s="4">
        <v>73.2</v>
      </c>
      <c r="D748" s="4"/>
    </row>
    <row r="749" s="1" customFormat="1" spans="1:4">
      <c r="A749" s="4" t="str">
        <f t="shared" si="12"/>
        <v>20230302</v>
      </c>
      <c r="B749" s="4" t="str">
        <f>"2381202919"</f>
        <v>2381202919</v>
      </c>
      <c r="C749" s="4">
        <v>73.2</v>
      </c>
      <c r="D749" s="4"/>
    </row>
    <row r="750" s="1" customFormat="1" spans="1:4">
      <c r="A750" s="4" t="str">
        <f t="shared" si="12"/>
        <v>20230302</v>
      </c>
      <c r="B750" s="4" t="str">
        <f>"2381203508"</f>
        <v>2381203508</v>
      </c>
      <c r="C750" s="4">
        <v>73.2</v>
      </c>
      <c r="D750" s="4"/>
    </row>
    <row r="751" s="1" customFormat="1" spans="1:4">
      <c r="A751" s="4" t="str">
        <f t="shared" si="12"/>
        <v>20230302</v>
      </c>
      <c r="B751" s="4" t="str">
        <f>"2381201909"</f>
        <v>2381201909</v>
      </c>
      <c r="C751" s="4">
        <v>73.1</v>
      </c>
      <c r="D751" s="4"/>
    </row>
    <row r="752" s="1" customFormat="1" spans="1:4">
      <c r="A752" s="4" t="str">
        <f t="shared" si="12"/>
        <v>20230302</v>
      </c>
      <c r="B752" s="4" t="str">
        <f>"2381202305"</f>
        <v>2381202305</v>
      </c>
      <c r="C752" s="4">
        <v>73.1</v>
      </c>
      <c r="D752" s="4"/>
    </row>
    <row r="753" s="1" customFormat="1" spans="1:4">
      <c r="A753" s="4" t="str">
        <f t="shared" si="12"/>
        <v>20230302</v>
      </c>
      <c r="B753" s="4" t="str">
        <f>"2381202809"</f>
        <v>2381202809</v>
      </c>
      <c r="C753" s="4">
        <v>73.1</v>
      </c>
      <c r="D753" s="4"/>
    </row>
    <row r="754" s="1" customFormat="1" spans="1:4">
      <c r="A754" s="4" t="str">
        <f t="shared" si="12"/>
        <v>20230302</v>
      </c>
      <c r="B754" s="4" t="str">
        <f>"2381203423"</f>
        <v>2381203423</v>
      </c>
      <c r="C754" s="4">
        <v>73.1</v>
      </c>
      <c r="D754" s="4"/>
    </row>
    <row r="755" s="1" customFormat="1" spans="1:4">
      <c r="A755" s="4" t="str">
        <f t="shared" si="12"/>
        <v>20230302</v>
      </c>
      <c r="B755" s="4" t="str">
        <f>"2381202015"</f>
        <v>2381202015</v>
      </c>
      <c r="C755" s="4">
        <v>73</v>
      </c>
      <c r="D755" s="4"/>
    </row>
    <row r="756" s="1" customFormat="1" spans="1:4">
      <c r="A756" s="4" t="str">
        <f t="shared" si="12"/>
        <v>20230302</v>
      </c>
      <c r="B756" s="4" t="str">
        <f>"2381202204"</f>
        <v>2381202204</v>
      </c>
      <c r="C756" s="4">
        <v>73</v>
      </c>
      <c r="D756" s="4"/>
    </row>
    <row r="757" s="1" customFormat="1" spans="1:4">
      <c r="A757" s="4" t="str">
        <f t="shared" si="12"/>
        <v>20230302</v>
      </c>
      <c r="B757" s="4" t="str">
        <f>"2381202825"</f>
        <v>2381202825</v>
      </c>
      <c r="C757" s="4">
        <v>73</v>
      </c>
      <c r="D757" s="4"/>
    </row>
    <row r="758" s="1" customFormat="1" spans="1:4">
      <c r="A758" s="4" t="str">
        <f t="shared" si="12"/>
        <v>20230302</v>
      </c>
      <c r="B758" s="4" t="str">
        <f>"2381203907"</f>
        <v>2381203907</v>
      </c>
      <c r="C758" s="4">
        <v>73</v>
      </c>
      <c r="D758" s="4"/>
    </row>
    <row r="759" s="1" customFormat="1" spans="1:4">
      <c r="A759" s="4" t="str">
        <f t="shared" si="12"/>
        <v>20230302</v>
      </c>
      <c r="B759" s="4" t="str">
        <f>"2381203308"</f>
        <v>2381203308</v>
      </c>
      <c r="C759" s="4">
        <v>72.9</v>
      </c>
      <c r="D759" s="4"/>
    </row>
    <row r="760" s="1" customFormat="1" spans="1:4">
      <c r="A760" s="4" t="str">
        <f t="shared" si="12"/>
        <v>20230302</v>
      </c>
      <c r="B760" s="4" t="str">
        <f>"2381203514"</f>
        <v>2381203514</v>
      </c>
      <c r="C760" s="4">
        <v>72.7</v>
      </c>
      <c r="D760" s="4"/>
    </row>
    <row r="761" s="1" customFormat="1" spans="1:4">
      <c r="A761" s="4" t="str">
        <f t="shared" si="12"/>
        <v>20230302</v>
      </c>
      <c r="B761" s="4" t="str">
        <f>"2381201818"</f>
        <v>2381201818</v>
      </c>
      <c r="C761" s="4">
        <v>72.5</v>
      </c>
      <c r="D761" s="4"/>
    </row>
    <row r="762" s="1" customFormat="1" spans="1:4">
      <c r="A762" s="4" t="str">
        <f t="shared" si="12"/>
        <v>20230302</v>
      </c>
      <c r="B762" s="4" t="str">
        <f>"2381202021"</f>
        <v>2381202021</v>
      </c>
      <c r="C762" s="4">
        <v>72.5</v>
      </c>
      <c r="D762" s="4"/>
    </row>
    <row r="763" s="1" customFormat="1" spans="1:4">
      <c r="A763" s="4" t="str">
        <f t="shared" si="12"/>
        <v>20230302</v>
      </c>
      <c r="B763" s="4" t="str">
        <f>"2381202028"</f>
        <v>2381202028</v>
      </c>
      <c r="C763" s="4">
        <v>72.5</v>
      </c>
      <c r="D763" s="4"/>
    </row>
    <row r="764" s="1" customFormat="1" spans="1:4">
      <c r="A764" s="4" t="str">
        <f t="shared" si="12"/>
        <v>20230302</v>
      </c>
      <c r="B764" s="4" t="str">
        <f>"2381202709"</f>
        <v>2381202709</v>
      </c>
      <c r="C764" s="4">
        <v>72.4</v>
      </c>
      <c r="D764" s="4"/>
    </row>
    <row r="765" s="1" customFormat="1" spans="1:4">
      <c r="A765" s="4" t="str">
        <f t="shared" si="12"/>
        <v>20230302</v>
      </c>
      <c r="B765" s="4" t="str">
        <f>"2381203325"</f>
        <v>2381203325</v>
      </c>
      <c r="C765" s="4">
        <v>72.4</v>
      </c>
      <c r="D765" s="4"/>
    </row>
    <row r="766" s="1" customFormat="1" spans="1:4">
      <c r="A766" s="4" t="str">
        <f t="shared" si="12"/>
        <v>20230302</v>
      </c>
      <c r="B766" s="4" t="str">
        <f>"2381202720"</f>
        <v>2381202720</v>
      </c>
      <c r="C766" s="4">
        <v>72.3</v>
      </c>
      <c r="D766" s="4"/>
    </row>
    <row r="767" s="1" customFormat="1" spans="1:4">
      <c r="A767" s="4" t="str">
        <f t="shared" si="12"/>
        <v>20230302</v>
      </c>
      <c r="B767" s="4" t="str">
        <f>"2381202908"</f>
        <v>2381202908</v>
      </c>
      <c r="C767" s="4">
        <v>72.3</v>
      </c>
      <c r="D767" s="4"/>
    </row>
    <row r="768" s="1" customFormat="1" spans="1:4">
      <c r="A768" s="4" t="str">
        <f t="shared" si="12"/>
        <v>20230302</v>
      </c>
      <c r="B768" s="4" t="str">
        <f>"2381203525"</f>
        <v>2381203525</v>
      </c>
      <c r="C768" s="4">
        <v>72.3</v>
      </c>
      <c r="D768" s="4"/>
    </row>
    <row r="769" s="1" customFormat="1" spans="1:4">
      <c r="A769" s="4" t="str">
        <f t="shared" si="12"/>
        <v>20230302</v>
      </c>
      <c r="B769" s="4" t="str">
        <f>"2381203007"</f>
        <v>2381203007</v>
      </c>
      <c r="C769" s="4">
        <v>72.2</v>
      </c>
      <c r="D769" s="4"/>
    </row>
    <row r="770" s="1" customFormat="1" spans="1:4">
      <c r="A770" s="4" t="str">
        <f t="shared" si="12"/>
        <v>20230302</v>
      </c>
      <c r="B770" s="4" t="str">
        <f>"2381203712"</f>
        <v>2381203712</v>
      </c>
      <c r="C770" s="4">
        <v>72.2</v>
      </c>
      <c r="D770" s="4"/>
    </row>
    <row r="771" s="1" customFormat="1" spans="1:4">
      <c r="A771" s="4" t="str">
        <f t="shared" si="12"/>
        <v>20230302</v>
      </c>
      <c r="B771" s="4" t="str">
        <f>"2381202928"</f>
        <v>2381202928</v>
      </c>
      <c r="C771" s="4">
        <v>72.1</v>
      </c>
      <c r="D771" s="4"/>
    </row>
    <row r="772" s="1" customFormat="1" spans="1:4">
      <c r="A772" s="4" t="str">
        <f t="shared" si="12"/>
        <v>20230302</v>
      </c>
      <c r="B772" s="4" t="str">
        <f>"2381203421"</f>
        <v>2381203421</v>
      </c>
      <c r="C772" s="4">
        <v>72.1</v>
      </c>
      <c r="D772" s="4"/>
    </row>
    <row r="773" s="1" customFormat="1" spans="1:4">
      <c r="A773" s="4" t="str">
        <f t="shared" si="12"/>
        <v>20230302</v>
      </c>
      <c r="B773" s="4" t="str">
        <f>"2381202216"</f>
        <v>2381202216</v>
      </c>
      <c r="C773" s="4">
        <v>72</v>
      </c>
      <c r="D773" s="4"/>
    </row>
    <row r="774" s="1" customFormat="1" spans="1:4">
      <c r="A774" s="4" t="str">
        <f t="shared" si="12"/>
        <v>20230302</v>
      </c>
      <c r="B774" s="4" t="str">
        <f>"2381203225"</f>
        <v>2381203225</v>
      </c>
      <c r="C774" s="4">
        <v>72</v>
      </c>
      <c r="D774" s="4"/>
    </row>
    <row r="775" s="1" customFormat="1" spans="1:4">
      <c r="A775" s="4" t="str">
        <f t="shared" si="12"/>
        <v>20230302</v>
      </c>
      <c r="B775" s="4" t="str">
        <f>"2381203711"</f>
        <v>2381203711</v>
      </c>
      <c r="C775" s="4">
        <v>72</v>
      </c>
      <c r="D775" s="4"/>
    </row>
    <row r="776" s="1" customFormat="1" spans="1:4">
      <c r="A776" s="4" t="str">
        <f t="shared" si="12"/>
        <v>20230302</v>
      </c>
      <c r="B776" s="4" t="str">
        <f>"2381201929"</f>
        <v>2381201929</v>
      </c>
      <c r="C776" s="4">
        <v>71.7</v>
      </c>
      <c r="D776" s="4"/>
    </row>
    <row r="777" s="1" customFormat="1" spans="1:4">
      <c r="A777" s="4" t="str">
        <f t="shared" si="12"/>
        <v>20230302</v>
      </c>
      <c r="B777" s="4" t="str">
        <f>"2381203521"</f>
        <v>2381203521</v>
      </c>
      <c r="C777" s="4">
        <v>71.7</v>
      </c>
      <c r="D777" s="4"/>
    </row>
    <row r="778" s="1" customFormat="1" spans="1:4">
      <c r="A778" s="4" t="str">
        <f t="shared" si="12"/>
        <v>20230302</v>
      </c>
      <c r="B778" s="4" t="str">
        <f>"2381203008"</f>
        <v>2381203008</v>
      </c>
      <c r="C778" s="4">
        <v>71.6</v>
      </c>
      <c r="D778" s="4"/>
    </row>
    <row r="779" s="1" customFormat="1" spans="1:4">
      <c r="A779" s="4" t="str">
        <f t="shared" si="12"/>
        <v>20230302</v>
      </c>
      <c r="B779" s="4" t="str">
        <f>"2381203621"</f>
        <v>2381203621</v>
      </c>
      <c r="C779" s="4">
        <v>71.5</v>
      </c>
      <c r="D779" s="4"/>
    </row>
    <row r="780" s="1" customFormat="1" spans="1:4">
      <c r="A780" s="4" t="str">
        <f t="shared" si="12"/>
        <v>20230302</v>
      </c>
      <c r="B780" s="4" t="str">
        <f>"2381202524"</f>
        <v>2381202524</v>
      </c>
      <c r="C780" s="4">
        <v>71.2</v>
      </c>
      <c r="D780" s="4"/>
    </row>
    <row r="781" s="1" customFormat="1" spans="1:4">
      <c r="A781" s="4" t="str">
        <f t="shared" si="12"/>
        <v>20230302</v>
      </c>
      <c r="B781" s="4" t="str">
        <f>"2381202729"</f>
        <v>2381202729</v>
      </c>
      <c r="C781" s="4">
        <v>71.2</v>
      </c>
      <c r="D781" s="4"/>
    </row>
    <row r="782" s="1" customFormat="1" spans="1:4">
      <c r="A782" s="4" t="str">
        <f t="shared" si="12"/>
        <v>20230302</v>
      </c>
      <c r="B782" s="4" t="str">
        <f>"2381202801"</f>
        <v>2381202801</v>
      </c>
      <c r="C782" s="4">
        <v>71.1</v>
      </c>
      <c r="D782" s="4"/>
    </row>
    <row r="783" s="1" customFormat="1" spans="1:4">
      <c r="A783" s="4" t="str">
        <f t="shared" si="12"/>
        <v>20230302</v>
      </c>
      <c r="B783" s="4" t="str">
        <f>"2381203107"</f>
        <v>2381203107</v>
      </c>
      <c r="C783" s="4">
        <v>71.1</v>
      </c>
      <c r="D783" s="4"/>
    </row>
    <row r="784" s="1" customFormat="1" spans="1:4">
      <c r="A784" s="4" t="str">
        <f t="shared" si="12"/>
        <v>20230302</v>
      </c>
      <c r="B784" s="4" t="str">
        <f>"2381202517"</f>
        <v>2381202517</v>
      </c>
      <c r="C784" s="4">
        <v>71</v>
      </c>
      <c r="D784" s="4"/>
    </row>
    <row r="785" s="1" customFormat="1" spans="1:4">
      <c r="A785" s="4" t="str">
        <f t="shared" si="12"/>
        <v>20230302</v>
      </c>
      <c r="B785" s="4" t="str">
        <f>"2381202528"</f>
        <v>2381202528</v>
      </c>
      <c r="C785" s="4">
        <v>71</v>
      </c>
      <c r="D785" s="4"/>
    </row>
    <row r="786" s="1" customFormat="1" spans="1:4">
      <c r="A786" s="4" t="str">
        <f t="shared" si="12"/>
        <v>20230302</v>
      </c>
      <c r="B786" s="4" t="str">
        <f>"2381203506"</f>
        <v>2381203506</v>
      </c>
      <c r="C786" s="4">
        <v>70.9</v>
      </c>
      <c r="D786" s="4"/>
    </row>
    <row r="787" s="1" customFormat="1" spans="1:4">
      <c r="A787" s="4" t="str">
        <f t="shared" si="12"/>
        <v>20230302</v>
      </c>
      <c r="B787" s="4" t="str">
        <f>"2381203706"</f>
        <v>2381203706</v>
      </c>
      <c r="C787" s="4">
        <v>70.9</v>
      </c>
      <c r="D787" s="4"/>
    </row>
    <row r="788" s="1" customFormat="1" spans="1:4">
      <c r="A788" s="4" t="str">
        <f t="shared" si="12"/>
        <v>20230302</v>
      </c>
      <c r="B788" s="4" t="str">
        <f>"2381202507"</f>
        <v>2381202507</v>
      </c>
      <c r="C788" s="4">
        <v>70.8</v>
      </c>
      <c r="D788" s="4"/>
    </row>
    <row r="789" s="1" customFormat="1" spans="1:4">
      <c r="A789" s="4" t="str">
        <f t="shared" si="12"/>
        <v>20230302</v>
      </c>
      <c r="B789" s="4" t="str">
        <f>"2381203212"</f>
        <v>2381203212</v>
      </c>
      <c r="C789" s="4">
        <v>70.8</v>
      </c>
      <c r="D789" s="4"/>
    </row>
    <row r="790" s="1" customFormat="1" spans="1:4">
      <c r="A790" s="4" t="str">
        <f t="shared" si="12"/>
        <v>20230302</v>
      </c>
      <c r="B790" s="4" t="str">
        <f>"2381203428"</f>
        <v>2381203428</v>
      </c>
      <c r="C790" s="4">
        <v>70.7</v>
      </c>
      <c r="D790" s="4"/>
    </row>
    <row r="791" s="1" customFormat="1" spans="1:4">
      <c r="A791" s="4" t="str">
        <f t="shared" si="12"/>
        <v>20230302</v>
      </c>
      <c r="B791" s="4" t="str">
        <f>"2381201923"</f>
        <v>2381201923</v>
      </c>
      <c r="C791" s="4">
        <v>70.6</v>
      </c>
      <c r="D791" s="4"/>
    </row>
    <row r="792" s="1" customFormat="1" spans="1:4">
      <c r="A792" s="4" t="str">
        <f t="shared" si="12"/>
        <v>20230302</v>
      </c>
      <c r="B792" s="4" t="str">
        <f>"2381202217"</f>
        <v>2381202217</v>
      </c>
      <c r="C792" s="4">
        <v>70.6</v>
      </c>
      <c r="D792" s="4"/>
    </row>
    <row r="793" s="1" customFormat="1" spans="1:4">
      <c r="A793" s="4" t="str">
        <f t="shared" si="12"/>
        <v>20230302</v>
      </c>
      <c r="B793" s="4" t="str">
        <f>"2381203905"</f>
        <v>2381203905</v>
      </c>
      <c r="C793" s="4">
        <v>70.6</v>
      </c>
      <c r="D793" s="4"/>
    </row>
    <row r="794" s="1" customFormat="1" spans="1:4">
      <c r="A794" s="4" t="str">
        <f t="shared" si="12"/>
        <v>20230302</v>
      </c>
      <c r="B794" s="4" t="str">
        <f>"2381202321"</f>
        <v>2381202321</v>
      </c>
      <c r="C794" s="4">
        <v>70.5</v>
      </c>
      <c r="D794" s="4"/>
    </row>
    <row r="795" s="1" customFormat="1" spans="1:4">
      <c r="A795" s="4" t="str">
        <f t="shared" si="12"/>
        <v>20230302</v>
      </c>
      <c r="B795" s="4" t="str">
        <f>"2381203510"</f>
        <v>2381203510</v>
      </c>
      <c r="C795" s="4">
        <v>70.4</v>
      </c>
      <c r="D795" s="4"/>
    </row>
    <row r="796" s="1" customFormat="1" spans="1:4">
      <c r="A796" s="4" t="str">
        <f t="shared" si="12"/>
        <v>20230302</v>
      </c>
      <c r="B796" s="4" t="str">
        <f>"2381201926"</f>
        <v>2381201926</v>
      </c>
      <c r="C796" s="4">
        <v>70.3</v>
      </c>
      <c r="D796" s="4"/>
    </row>
    <row r="797" s="1" customFormat="1" spans="1:4">
      <c r="A797" s="4" t="str">
        <f t="shared" si="12"/>
        <v>20230302</v>
      </c>
      <c r="B797" s="4" t="str">
        <f>"2381201905"</f>
        <v>2381201905</v>
      </c>
      <c r="C797" s="4">
        <v>70.2</v>
      </c>
      <c r="D797" s="4"/>
    </row>
    <row r="798" s="1" customFormat="1" spans="1:4">
      <c r="A798" s="4" t="str">
        <f t="shared" si="12"/>
        <v>20230302</v>
      </c>
      <c r="B798" s="4" t="str">
        <f>"2381201811"</f>
        <v>2381201811</v>
      </c>
      <c r="C798" s="4">
        <v>69.9</v>
      </c>
      <c r="D798" s="4"/>
    </row>
    <row r="799" s="1" customFormat="1" spans="1:4">
      <c r="A799" s="4" t="str">
        <f t="shared" si="12"/>
        <v>20230302</v>
      </c>
      <c r="B799" s="4" t="str">
        <f>"2381202902"</f>
        <v>2381202902</v>
      </c>
      <c r="C799" s="4">
        <v>69.9</v>
      </c>
      <c r="D799" s="4"/>
    </row>
    <row r="800" s="1" customFormat="1" spans="1:4">
      <c r="A800" s="4" t="str">
        <f t="shared" si="12"/>
        <v>20230302</v>
      </c>
      <c r="B800" s="4" t="str">
        <f>"2381202511"</f>
        <v>2381202511</v>
      </c>
      <c r="C800" s="4">
        <v>69.7</v>
      </c>
      <c r="D800" s="4"/>
    </row>
    <row r="801" s="1" customFormat="1" spans="1:4">
      <c r="A801" s="4" t="str">
        <f t="shared" si="12"/>
        <v>20230302</v>
      </c>
      <c r="B801" s="4" t="str">
        <f>"2381203126"</f>
        <v>2381203126</v>
      </c>
      <c r="C801" s="4">
        <v>69.7</v>
      </c>
      <c r="D801" s="4"/>
    </row>
    <row r="802" s="1" customFormat="1" spans="1:4">
      <c r="A802" s="4" t="str">
        <f t="shared" si="12"/>
        <v>20230302</v>
      </c>
      <c r="B802" s="4" t="str">
        <f>"2381203819"</f>
        <v>2381203819</v>
      </c>
      <c r="C802" s="4">
        <v>69.5</v>
      </c>
      <c r="D802" s="4"/>
    </row>
    <row r="803" s="1" customFormat="1" spans="1:4">
      <c r="A803" s="4" t="str">
        <f t="shared" si="12"/>
        <v>20230302</v>
      </c>
      <c r="B803" s="4" t="str">
        <f>"2381202205"</f>
        <v>2381202205</v>
      </c>
      <c r="C803" s="4">
        <v>69.1</v>
      </c>
      <c r="D803" s="4"/>
    </row>
    <row r="804" s="1" customFormat="1" spans="1:4">
      <c r="A804" s="4" t="str">
        <f t="shared" si="12"/>
        <v>20230302</v>
      </c>
      <c r="B804" s="4" t="str">
        <f>"2381203012"</f>
        <v>2381203012</v>
      </c>
      <c r="C804" s="4">
        <v>69.1</v>
      </c>
      <c r="D804" s="4"/>
    </row>
    <row r="805" s="1" customFormat="1" spans="1:4">
      <c r="A805" s="4" t="str">
        <f t="shared" si="12"/>
        <v>20230302</v>
      </c>
      <c r="B805" s="4" t="str">
        <f>"2381203116"</f>
        <v>2381203116</v>
      </c>
      <c r="C805" s="4">
        <v>69.1</v>
      </c>
      <c r="D805" s="4"/>
    </row>
    <row r="806" s="1" customFormat="1" spans="1:4">
      <c r="A806" s="4" t="str">
        <f t="shared" si="12"/>
        <v>20230302</v>
      </c>
      <c r="B806" s="4" t="str">
        <f>"2381201801"</f>
        <v>2381201801</v>
      </c>
      <c r="C806" s="4">
        <v>68.6</v>
      </c>
      <c r="D806" s="4"/>
    </row>
    <row r="807" s="1" customFormat="1" spans="1:4">
      <c r="A807" s="4" t="str">
        <f t="shared" si="12"/>
        <v>20230302</v>
      </c>
      <c r="B807" s="4" t="str">
        <f>"2381202111"</f>
        <v>2381202111</v>
      </c>
      <c r="C807" s="4">
        <v>68.5</v>
      </c>
      <c r="D807" s="4"/>
    </row>
    <row r="808" s="1" customFormat="1" spans="1:4">
      <c r="A808" s="4" t="str">
        <f t="shared" si="12"/>
        <v>20230302</v>
      </c>
      <c r="B808" s="4" t="str">
        <f>"2381203726"</f>
        <v>2381203726</v>
      </c>
      <c r="C808" s="4">
        <v>68.4</v>
      </c>
      <c r="D808" s="4"/>
    </row>
    <row r="809" s="1" customFormat="1" spans="1:4">
      <c r="A809" s="4" t="str">
        <f t="shared" ref="A809:A872" si="13">"20230302"</f>
        <v>20230302</v>
      </c>
      <c r="B809" s="4" t="str">
        <f>"2381203208"</f>
        <v>2381203208</v>
      </c>
      <c r="C809" s="4">
        <v>68.3</v>
      </c>
      <c r="D809" s="4"/>
    </row>
    <row r="810" s="1" customFormat="1" spans="1:4">
      <c r="A810" s="4" t="str">
        <f t="shared" si="13"/>
        <v>20230302</v>
      </c>
      <c r="B810" s="4" t="str">
        <f>"2381203402"</f>
        <v>2381203402</v>
      </c>
      <c r="C810" s="4">
        <v>68.1</v>
      </c>
      <c r="D810" s="4"/>
    </row>
    <row r="811" s="1" customFormat="1" spans="1:4">
      <c r="A811" s="4" t="str">
        <f t="shared" si="13"/>
        <v>20230302</v>
      </c>
      <c r="B811" s="4" t="str">
        <f>"2381203730"</f>
        <v>2381203730</v>
      </c>
      <c r="C811" s="4">
        <v>68.1</v>
      </c>
      <c r="D811" s="4"/>
    </row>
    <row r="812" s="1" customFormat="1" spans="1:4">
      <c r="A812" s="4" t="str">
        <f t="shared" si="13"/>
        <v>20230302</v>
      </c>
      <c r="B812" s="4" t="str">
        <f>"2381202122"</f>
        <v>2381202122</v>
      </c>
      <c r="C812" s="4">
        <v>68</v>
      </c>
      <c r="D812" s="4"/>
    </row>
    <row r="813" s="1" customFormat="1" spans="1:4">
      <c r="A813" s="4" t="str">
        <f t="shared" si="13"/>
        <v>20230302</v>
      </c>
      <c r="B813" s="4" t="str">
        <f>"2381203026"</f>
        <v>2381203026</v>
      </c>
      <c r="C813" s="4">
        <v>67.8</v>
      </c>
      <c r="D813" s="4"/>
    </row>
    <row r="814" s="1" customFormat="1" spans="1:4">
      <c r="A814" s="4" t="str">
        <f t="shared" si="13"/>
        <v>20230302</v>
      </c>
      <c r="B814" s="4" t="str">
        <f>"2381202505"</f>
        <v>2381202505</v>
      </c>
      <c r="C814" s="4">
        <v>67.7</v>
      </c>
      <c r="D814" s="4"/>
    </row>
    <row r="815" s="1" customFormat="1" spans="1:4">
      <c r="A815" s="4" t="str">
        <f t="shared" si="13"/>
        <v>20230302</v>
      </c>
      <c r="B815" s="4" t="str">
        <f>"2381203219"</f>
        <v>2381203219</v>
      </c>
      <c r="C815" s="4">
        <v>67.6</v>
      </c>
      <c r="D815" s="4"/>
    </row>
    <row r="816" s="1" customFormat="1" spans="1:4">
      <c r="A816" s="4" t="str">
        <f t="shared" si="13"/>
        <v>20230302</v>
      </c>
      <c r="B816" s="4" t="str">
        <f>"2381201817"</f>
        <v>2381201817</v>
      </c>
      <c r="C816" s="4">
        <v>67.5</v>
      </c>
      <c r="D816" s="4"/>
    </row>
    <row r="817" s="1" customFormat="1" spans="1:4">
      <c r="A817" s="4" t="str">
        <f t="shared" si="13"/>
        <v>20230302</v>
      </c>
      <c r="B817" s="4" t="str">
        <f>"2381202013"</f>
        <v>2381202013</v>
      </c>
      <c r="C817" s="4">
        <v>67.5</v>
      </c>
      <c r="D817" s="4"/>
    </row>
    <row r="818" s="1" customFormat="1" spans="1:4">
      <c r="A818" s="4" t="str">
        <f t="shared" si="13"/>
        <v>20230302</v>
      </c>
      <c r="B818" s="4" t="str">
        <f>"2381202201"</f>
        <v>2381202201</v>
      </c>
      <c r="C818" s="4">
        <v>67.5</v>
      </c>
      <c r="D818" s="4"/>
    </row>
    <row r="819" s="1" customFormat="1" spans="1:4">
      <c r="A819" s="4" t="str">
        <f t="shared" si="13"/>
        <v>20230302</v>
      </c>
      <c r="B819" s="4" t="str">
        <f>"2381202808"</f>
        <v>2381202808</v>
      </c>
      <c r="C819" s="4">
        <v>67.5</v>
      </c>
      <c r="D819" s="4"/>
    </row>
    <row r="820" s="1" customFormat="1" spans="1:4">
      <c r="A820" s="4" t="str">
        <f t="shared" si="13"/>
        <v>20230302</v>
      </c>
      <c r="B820" s="4" t="str">
        <f>"2381202819"</f>
        <v>2381202819</v>
      </c>
      <c r="C820" s="4">
        <v>67.4</v>
      </c>
      <c r="D820" s="4"/>
    </row>
    <row r="821" s="1" customFormat="1" spans="1:4">
      <c r="A821" s="4" t="str">
        <f t="shared" si="13"/>
        <v>20230302</v>
      </c>
      <c r="B821" s="4" t="str">
        <f>"2381203112"</f>
        <v>2381203112</v>
      </c>
      <c r="C821" s="4">
        <v>67.3</v>
      </c>
      <c r="D821" s="4"/>
    </row>
    <row r="822" s="1" customFormat="1" spans="1:4">
      <c r="A822" s="4" t="str">
        <f t="shared" si="13"/>
        <v>20230302</v>
      </c>
      <c r="B822" s="4" t="str">
        <f>"2381203808"</f>
        <v>2381203808</v>
      </c>
      <c r="C822" s="4">
        <v>67.3</v>
      </c>
      <c r="D822" s="4"/>
    </row>
    <row r="823" s="1" customFormat="1" spans="1:4">
      <c r="A823" s="4" t="str">
        <f t="shared" si="13"/>
        <v>20230302</v>
      </c>
      <c r="B823" s="4" t="str">
        <f>"2381203301"</f>
        <v>2381203301</v>
      </c>
      <c r="C823" s="4">
        <v>67.2</v>
      </c>
      <c r="D823" s="4"/>
    </row>
    <row r="824" s="1" customFormat="1" spans="1:4">
      <c r="A824" s="4" t="str">
        <f t="shared" si="13"/>
        <v>20230302</v>
      </c>
      <c r="B824" s="4" t="str">
        <f>"2381202121"</f>
        <v>2381202121</v>
      </c>
      <c r="C824" s="4">
        <v>67.1</v>
      </c>
      <c r="D824" s="4"/>
    </row>
    <row r="825" s="1" customFormat="1" spans="1:4">
      <c r="A825" s="4" t="str">
        <f t="shared" si="13"/>
        <v>20230302</v>
      </c>
      <c r="B825" s="4" t="str">
        <f>"2381202402"</f>
        <v>2381202402</v>
      </c>
      <c r="C825" s="4">
        <v>66.7</v>
      </c>
      <c r="D825" s="4"/>
    </row>
    <row r="826" s="1" customFormat="1" spans="1:4">
      <c r="A826" s="4" t="str">
        <f t="shared" si="13"/>
        <v>20230302</v>
      </c>
      <c r="B826" s="4" t="str">
        <f>"2381202813"</f>
        <v>2381202813</v>
      </c>
      <c r="C826" s="4">
        <v>66.7</v>
      </c>
      <c r="D826" s="4"/>
    </row>
    <row r="827" s="1" customFormat="1" spans="1:4">
      <c r="A827" s="4" t="str">
        <f t="shared" si="13"/>
        <v>20230302</v>
      </c>
      <c r="B827" s="4" t="str">
        <f>"2381203622"</f>
        <v>2381203622</v>
      </c>
      <c r="C827" s="4">
        <v>66.7</v>
      </c>
      <c r="D827" s="4"/>
    </row>
    <row r="828" s="1" customFormat="1" spans="1:4">
      <c r="A828" s="4" t="str">
        <f t="shared" si="13"/>
        <v>20230302</v>
      </c>
      <c r="B828" s="4" t="str">
        <f>"2381203822"</f>
        <v>2381203822</v>
      </c>
      <c r="C828" s="4">
        <v>66.7</v>
      </c>
      <c r="D828" s="4"/>
    </row>
    <row r="829" s="1" customFormat="1" spans="1:4">
      <c r="A829" s="4" t="str">
        <f t="shared" si="13"/>
        <v>20230302</v>
      </c>
      <c r="B829" s="4" t="str">
        <f>"2381202420"</f>
        <v>2381202420</v>
      </c>
      <c r="C829" s="4">
        <v>66.5</v>
      </c>
      <c r="D829" s="4"/>
    </row>
    <row r="830" s="1" customFormat="1" spans="1:4">
      <c r="A830" s="4" t="str">
        <f t="shared" si="13"/>
        <v>20230302</v>
      </c>
      <c r="B830" s="4" t="str">
        <f>"2381201902"</f>
        <v>2381201902</v>
      </c>
      <c r="C830" s="4">
        <v>66.3</v>
      </c>
      <c r="D830" s="4"/>
    </row>
    <row r="831" s="1" customFormat="1" spans="1:4">
      <c r="A831" s="4" t="str">
        <f t="shared" si="13"/>
        <v>20230302</v>
      </c>
      <c r="B831" s="4" t="str">
        <f>"2381202512"</f>
        <v>2381202512</v>
      </c>
      <c r="C831" s="4">
        <v>66.3</v>
      </c>
      <c r="D831" s="4"/>
    </row>
    <row r="832" s="1" customFormat="1" spans="1:4">
      <c r="A832" s="4" t="str">
        <f t="shared" si="13"/>
        <v>20230302</v>
      </c>
      <c r="B832" s="4" t="str">
        <f>"2381202826"</f>
        <v>2381202826</v>
      </c>
      <c r="C832" s="4">
        <v>66.3</v>
      </c>
      <c r="D832" s="4"/>
    </row>
    <row r="833" s="1" customFormat="1" spans="1:4">
      <c r="A833" s="4" t="str">
        <f t="shared" si="13"/>
        <v>20230302</v>
      </c>
      <c r="B833" s="4" t="str">
        <f>"2381203006"</f>
        <v>2381203006</v>
      </c>
      <c r="C833" s="4">
        <v>66.3</v>
      </c>
      <c r="D833" s="4"/>
    </row>
    <row r="834" s="1" customFormat="1" spans="1:4">
      <c r="A834" s="4" t="str">
        <f t="shared" si="13"/>
        <v>20230302</v>
      </c>
      <c r="B834" s="4" t="str">
        <f>"2381202601"</f>
        <v>2381202601</v>
      </c>
      <c r="C834" s="4">
        <v>66.2</v>
      </c>
      <c r="D834" s="4"/>
    </row>
    <row r="835" s="1" customFormat="1" spans="1:4">
      <c r="A835" s="4" t="str">
        <f t="shared" si="13"/>
        <v>20230302</v>
      </c>
      <c r="B835" s="4" t="str">
        <f>"2381201805"</f>
        <v>2381201805</v>
      </c>
      <c r="C835" s="4">
        <v>66.1</v>
      </c>
      <c r="D835" s="4"/>
    </row>
    <row r="836" s="1" customFormat="1" spans="1:4">
      <c r="A836" s="4" t="str">
        <f t="shared" si="13"/>
        <v>20230302</v>
      </c>
      <c r="B836" s="4" t="str">
        <f>"2381202617"</f>
        <v>2381202617</v>
      </c>
      <c r="C836" s="4">
        <v>66.1</v>
      </c>
      <c r="D836" s="4"/>
    </row>
    <row r="837" s="1" customFormat="1" spans="1:4">
      <c r="A837" s="4" t="str">
        <f t="shared" si="13"/>
        <v>20230302</v>
      </c>
      <c r="B837" s="4" t="str">
        <f>"2381203319"</f>
        <v>2381203319</v>
      </c>
      <c r="C837" s="4">
        <v>66.1</v>
      </c>
      <c r="D837" s="4"/>
    </row>
    <row r="838" s="1" customFormat="1" spans="1:4">
      <c r="A838" s="4" t="str">
        <f t="shared" si="13"/>
        <v>20230302</v>
      </c>
      <c r="B838" s="4" t="str">
        <f>"2381202326"</f>
        <v>2381202326</v>
      </c>
      <c r="C838" s="4">
        <v>66</v>
      </c>
      <c r="D838" s="4"/>
    </row>
    <row r="839" s="1" customFormat="1" spans="1:4">
      <c r="A839" s="4" t="str">
        <f t="shared" si="13"/>
        <v>20230302</v>
      </c>
      <c r="B839" s="4" t="str">
        <f>"2381203317"</f>
        <v>2381203317</v>
      </c>
      <c r="C839" s="4">
        <v>66</v>
      </c>
      <c r="D839" s="4"/>
    </row>
    <row r="840" s="1" customFormat="1" spans="1:4">
      <c r="A840" s="4" t="str">
        <f t="shared" si="13"/>
        <v>20230302</v>
      </c>
      <c r="B840" s="4" t="str">
        <f>"2381201809"</f>
        <v>2381201809</v>
      </c>
      <c r="C840" s="4">
        <v>65.8</v>
      </c>
      <c r="D840" s="4"/>
    </row>
    <row r="841" s="1" customFormat="1" spans="1:4">
      <c r="A841" s="4" t="str">
        <f t="shared" si="13"/>
        <v>20230302</v>
      </c>
      <c r="B841" s="4" t="str">
        <f>"2381202029"</f>
        <v>2381202029</v>
      </c>
      <c r="C841" s="4">
        <v>65.8</v>
      </c>
      <c r="D841" s="4"/>
    </row>
    <row r="842" s="1" customFormat="1" spans="1:4">
      <c r="A842" s="4" t="str">
        <f t="shared" si="13"/>
        <v>20230302</v>
      </c>
      <c r="B842" s="4" t="str">
        <f>"2381202519"</f>
        <v>2381202519</v>
      </c>
      <c r="C842" s="4">
        <v>65.7</v>
      </c>
      <c r="D842" s="4"/>
    </row>
    <row r="843" s="1" customFormat="1" spans="1:4">
      <c r="A843" s="4" t="str">
        <f t="shared" si="13"/>
        <v>20230302</v>
      </c>
      <c r="B843" s="4" t="str">
        <f>"2381203415"</f>
        <v>2381203415</v>
      </c>
      <c r="C843" s="4">
        <v>65.7</v>
      </c>
      <c r="D843" s="4"/>
    </row>
    <row r="844" s="1" customFormat="1" spans="1:4">
      <c r="A844" s="4" t="str">
        <f t="shared" si="13"/>
        <v>20230302</v>
      </c>
      <c r="B844" s="4" t="str">
        <f>"2381202629"</f>
        <v>2381202629</v>
      </c>
      <c r="C844" s="4">
        <v>65.4</v>
      </c>
      <c r="D844" s="4"/>
    </row>
    <row r="845" s="1" customFormat="1" spans="1:4">
      <c r="A845" s="4" t="str">
        <f t="shared" si="13"/>
        <v>20230302</v>
      </c>
      <c r="B845" s="4" t="str">
        <f>"2381202127"</f>
        <v>2381202127</v>
      </c>
      <c r="C845" s="4">
        <v>65.3</v>
      </c>
      <c r="D845" s="4"/>
    </row>
    <row r="846" s="1" customFormat="1" spans="1:4">
      <c r="A846" s="4" t="str">
        <f t="shared" si="13"/>
        <v>20230302</v>
      </c>
      <c r="B846" s="4" t="str">
        <f>"2381202918"</f>
        <v>2381202918</v>
      </c>
      <c r="C846" s="4">
        <v>65.3</v>
      </c>
      <c r="D846" s="4"/>
    </row>
    <row r="847" s="1" customFormat="1" spans="1:4">
      <c r="A847" s="4" t="str">
        <f t="shared" si="13"/>
        <v>20230302</v>
      </c>
      <c r="B847" s="4" t="str">
        <f>"2381203713"</f>
        <v>2381203713</v>
      </c>
      <c r="C847" s="4">
        <v>65.3</v>
      </c>
      <c r="D847" s="4"/>
    </row>
    <row r="848" s="1" customFormat="1" spans="1:4">
      <c r="A848" s="4" t="str">
        <f t="shared" si="13"/>
        <v>20230302</v>
      </c>
      <c r="B848" s="4" t="str">
        <f>"2381202613"</f>
        <v>2381202613</v>
      </c>
      <c r="C848" s="4">
        <v>65.2</v>
      </c>
      <c r="D848" s="4"/>
    </row>
    <row r="849" s="1" customFormat="1" spans="1:4">
      <c r="A849" s="4" t="str">
        <f t="shared" si="13"/>
        <v>20230302</v>
      </c>
      <c r="B849" s="4" t="str">
        <f>"2381203205"</f>
        <v>2381203205</v>
      </c>
      <c r="C849" s="4">
        <v>65.2</v>
      </c>
      <c r="D849" s="4"/>
    </row>
    <row r="850" s="1" customFormat="1" spans="1:4">
      <c r="A850" s="4" t="str">
        <f t="shared" si="13"/>
        <v>20230302</v>
      </c>
      <c r="B850" s="4" t="str">
        <f>"2381202128"</f>
        <v>2381202128</v>
      </c>
      <c r="C850" s="4">
        <v>65.1</v>
      </c>
      <c r="D850" s="4"/>
    </row>
    <row r="851" s="1" customFormat="1" spans="1:4">
      <c r="A851" s="4" t="str">
        <f t="shared" si="13"/>
        <v>20230302</v>
      </c>
      <c r="B851" s="4" t="str">
        <f>"2381203403"</f>
        <v>2381203403</v>
      </c>
      <c r="C851" s="4">
        <v>65.1</v>
      </c>
      <c r="D851" s="4"/>
    </row>
    <row r="852" s="1" customFormat="1" spans="1:4">
      <c r="A852" s="4" t="str">
        <f t="shared" si="13"/>
        <v>20230302</v>
      </c>
      <c r="B852" s="4" t="str">
        <f>"2381202730"</f>
        <v>2381202730</v>
      </c>
      <c r="C852" s="4">
        <v>65</v>
      </c>
      <c r="D852" s="4"/>
    </row>
    <row r="853" s="1" customFormat="1" spans="1:4">
      <c r="A853" s="4" t="str">
        <f t="shared" si="13"/>
        <v>20230302</v>
      </c>
      <c r="B853" s="4" t="str">
        <f>"2381203121"</f>
        <v>2381203121</v>
      </c>
      <c r="C853" s="4">
        <v>64.8</v>
      </c>
      <c r="D853" s="4"/>
    </row>
    <row r="854" s="1" customFormat="1" spans="1:4">
      <c r="A854" s="4" t="str">
        <f t="shared" si="13"/>
        <v>20230302</v>
      </c>
      <c r="B854" s="4" t="str">
        <f>"2381203610"</f>
        <v>2381203610</v>
      </c>
      <c r="C854" s="4">
        <v>64.8</v>
      </c>
      <c r="D854" s="4"/>
    </row>
    <row r="855" s="1" customFormat="1" spans="1:4">
      <c r="A855" s="4" t="str">
        <f t="shared" si="13"/>
        <v>20230302</v>
      </c>
      <c r="B855" s="4" t="str">
        <f>"2381202306"</f>
        <v>2381202306</v>
      </c>
      <c r="C855" s="4">
        <v>64.7</v>
      </c>
      <c r="D855" s="4"/>
    </row>
    <row r="856" s="1" customFormat="1" spans="1:4">
      <c r="A856" s="4" t="str">
        <f t="shared" si="13"/>
        <v>20230302</v>
      </c>
      <c r="B856" s="4" t="str">
        <f>"2381203803"</f>
        <v>2381203803</v>
      </c>
      <c r="C856" s="4">
        <v>64.7</v>
      </c>
      <c r="D856" s="4"/>
    </row>
    <row r="857" s="1" customFormat="1" spans="1:4">
      <c r="A857" s="4" t="str">
        <f t="shared" si="13"/>
        <v>20230302</v>
      </c>
      <c r="B857" s="4" t="str">
        <f>"2381202707"</f>
        <v>2381202707</v>
      </c>
      <c r="C857" s="4">
        <v>64.6</v>
      </c>
      <c r="D857" s="4"/>
    </row>
    <row r="858" s="1" customFormat="1" spans="1:4">
      <c r="A858" s="4" t="str">
        <f t="shared" si="13"/>
        <v>20230302</v>
      </c>
      <c r="B858" s="4" t="str">
        <f>"2381202012"</f>
        <v>2381202012</v>
      </c>
      <c r="C858" s="4">
        <v>64.5</v>
      </c>
      <c r="D858" s="4"/>
    </row>
    <row r="859" s="1" customFormat="1" spans="1:4">
      <c r="A859" s="4" t="str">
        <f t="shared" si="13"/>
        <v>20230302</v>
      </c>
      <c r="B859" s="4" t="str">
        <f>"2381203117"</f>
        <v>2381203117</v>
      </c>
      <c r="C859" s="4">
        <v>64.5</v>
      </c>
      <c r="D859" s="4"/>
    </row>
    <row r="860" s="1" customFormat="1" spans="1:4">
      <c r="A860" s="4" t="str">
        <f t="shared" si="13"/>
        <v>20230302</v>
      </c>
      <c r="B860" s="4" t="str">
        <f>"2381203216"</f>
        <v>2381203216</v>
      </c>
      <c r="C860" s="4">
        <v>64.5</v>
      </c>
      <c r="D860" s="4"/>
    </row>
    <row r="861" s="1" customFormat="1" spans="1:4">
      <c r="A861" s="4" t="str">
        <f t="shared" si="13"/>
        <v>20230302</v>
      </c>
      <c r="B861" s="4" t="str">
        <f>"2381203609"</f>
        <v>2381203609</v>
      </c>
      <c r="C861" s="4">
        <v>64.3</v>
      </c>
      <c r="D861" s="4"/>
    </row>
    <row r="862" s="1" customFormat="1" spans="1:4">
      <c r="A862" s="4" t="str">
        <f t="shared" si="13"/>
        <v>20230302</v>
      </c>
      <c r="B862" s="4" t="str">
        <f>"2381203901"</f>
        <v>2381203901</v>
      </c>
      <c r="C862" s="4">
        <v>64.3</v>
      </c>
      <c r="D862" s="4"/>
    </row>
    <row r="863" s="1" customFormat="1" spans="1:4">
      <c r="A863" s="4" t="str">
        <f t="shared" si="13"/>
        <v>20230302</v>
      </c>
      <c r="B863" s="4" t="str">
        <f>"2381201806"</f>
        <v>2381201806</v>
      </c>
      <c r="C863" s="4">
        <v>64.2</v>
      </c>
      <c r="D863" s="4"/>
    </row>
    <row r="864" s="1" customFormat="1" spans="1:4">
      <c r="A864" s="4" t="str">
        <f t="shared" si="13"/>
        <v>20230302</v>
      </c>
      <c r="B864" s="4" t="str">
        <f>"2381203809"</f>
        <v>2381203809</v>
      </c>
      <c r="C864" s="4">
        <v>64.2</v>
      </c>
      <c r="D864" s="4"/>
    </row>
    <row r="865" s="1" customFormat="1" spans="1:4">
      <c r="A865" s="4" t="str">
        <f t="shared" si="13"/>
        <v>20230302</v>
      </c>
      <c r="B865" s="4" t="str">
        <f>"2381202108"</f>
        <v>2381202108</v>
      </c>
      <c r="C865" s="4">
        <v>63.9</v>
      </c>
      <c r="D865" s="4"/>
    </row>
    <row r="866" s="1" customFormat="1" spans="1:4">
      <c r="A866" s="4" t="str">
        <f t="shared" si="13"/>
        <v>20230302</v>
      </c>
      <c r="B866" s="4" t="str">
        <f>"2381203915"</f>
        <v>2381203915</v>
      </c>
      <c r="C866" s="4">
        <v>63.7</v>
      </c>
      <c r="D866" s="4"/>
    </row>
    <row r="867" s="1" customFormat="1" spans="1:4">
      <c r="A867" s="4" t="str">
        <f t="shared" si="13"/>
        <v>20230302</v>
      </c>
      <c r="B867" s="4" t="str">
        <f>"2381203923"</f>
        <v>2381203923</v>
      </c>
      <c r="C867" s="4">
        <v>63.7</v>
      </c>
      <c r="D867" s="4"/>
    </row>
    <row r="868" s="1" customFormat="1" spans="1:4">
      <c r="A868" s="4" t="str">
        <f t="shared" si="13"/>
        <v>20230302</v>
      </c>
      <c r="B868" s="4" t="str">
        <f>"2381204003"</f>
        <v>2381204003</v>
      </c>
      <c r="C868" s="4">
        <v>63.7</v>
      </c>
      <c r="D868" s="4"/>
    </row>
    <row r="869" s="1" customFormat="1" spans="1:4">
      <c r="A869" s="4" t="str">
        <f t="shared" si="13"/>
        <v>20230302</v>
      </c>
      <c r="B869" s="4" t="str">
        <f>"2381203811"</f>
        <v>2381203811</v>
      </c>
      <c r="C869" s="4">
        <v>63.6</v>
      </c>
      <c r="D869" s="4"/>
    </row>
    <row r="870" s="1" customFormat="1" spans="1:4">
      <c r="A870" s="4" t="str">
        <f t="shared" si="13"/>
        <v>20230302</v>
      </c>
      <c r="B870" s="4" t="str">
        <f>"2381202301"</f>
        <v>2381202301</v>
      </c>
      <c r="C870" s="4">
        <v>63.4</v>
      </c>
      <c r="D870" s="4"/>
    </row>
    <row r="871" s="1" customFormat="1" spans="1:4">
      <c r="A871" s="4" t="str">
        <f t="shared" si="13"/>
        <v>20230302</v>
      </c>
      <c r="B871" s="4" t="str">
        <f>"2381202501"</f>
        <v>2381202501</v>
      </c>
      <c r="C871" s="4">
        <v>63.4</v>
      </c>
      <c r="D871" s="4"/>
    </row>
    <row r="872" s="1" customFormat="1" spans="1:4">
      <c r="A872" s="4" t="str">
        <f t="shared" si="13"/>
        <v>20230302</v>
      </c>
      <c r="B872" s="4" t="str">
        <f>"2381204002"</f>
        <v>2381204002</v>
      </c>
      <c r="C872" s="4">
        <v>63.4</v>
      </c>
      <c r="D872" s="4"/>
    </row>
    <row r="873" s="1" customFormat="1" spans="1:4">
      <c r="A873" s="4" t="str">
        <f t="shared" ref="A873:A936" si="14">"20230302"</f>
        <v>20230302</v>
      </c>
      <c r="B873" s="4" t="str">
        <f>"2381202427"</f>
        <v>2381202427</v>
      </c>
      <c r="C873" s="4">
        <v>63.3</v>
      </c>
      <c r="D873" s="4"/>
    </row>
    <row r="874" s="1" customFormat="1" spans="1:4">
      <c r="A874" s="4" t="str">
        <f t="shared" si="14"/>
        <v>20230302</v>
      </c>
      <c r="B874" s="4" t="str">
        <f>"2381201810"</f>
        <v>2381201810</v>
      </c>
      <c r="C874" s="4">
        <v>63.2</v>
      </c>
      <c r="D874" s="4"/>
    </row>
    <row r="875" s="1" customFormat="1" spans="1:4">
      <c r="A875" s="4" t="str">
        <f t="shared" si="14"/>
        <v>20230302</v>
      </c>
      <c r="B875" s="4" t="str">
        <f>"2381202004"</f>
        <v>2381202004</v>
      </c>
      <c r="C875" s="4">
        <v>63.2</v>
      </c>
      <c r="D875" s="4"/>
    </row>
    <row r="876" s="1" customFormat="1" spans="1:4">
      <c r="A876" s="4" t="str">
        <f t="shared" si="14"/>
        <v>20230302</v>
      </c>
      <c r="B876" s="4" t="str">
        <f>"2381202821"</f>
        <v>2381202821</v>
      </c>
      <c r="C876" s="4">
        <v>63.2</v>
      </c>
      <c r="D876" s="4"/>
    </row>
    <row r="877" s="1" customFormat="1" spans="1:4">
      <c r="A877" s="4" t="str">
        <f t="shared" si="14"/>
        <v>20230302</v>
      </c>
      <c r="B877" s="4" t="str">
        <f>"2381203120"</f>
        <v>2381203120</v>
      </c>
      <c r="C877" s="4">
        <v>63.1</v>
      </c>
      <c r="D877" s="4"/>
    </row>
    <row r="878" s="1" customFormat="1" spans="1:4">
      <c r="A878" s="4" t="str">
        <f t="shared" si="14"/>
        <v>20230302</v>
      </c>
      <c r="B878" s="4" t="str">
        <f>"2381203714"</f>
        <v>2381203714</v>
      </c>
      <c r="C878" s="4">
        <v>63.1</v>
      </c>
      <c r="D878" s="4"/>
    </row>
    <row r="879" s="1" customFormat="1" spans="1:4">
      <c r="A879" s="4" t="str">
        <f t="shared" si="14"/>
        <v>20230302</v>
      </c>
      <c r="B879" s="4" t="str">
        <f>"2381203313"</f>
        <v>2381203313</v>
      </c>
      <c r="C879" s="4">
        <v>63</v>
      </c>
      <c r="D879" s="4"/>
    </row>
    <row r="880" s="1" customFormat="1" spans="1:4">
      <c r="A880" s="4" t="str">
        <f t="shared" si="14"/>
        <v>20230302</v>
      </c>
      <c r="B880" s="4" t="str">
        <f>"2381201821"</f>
        <v>2381201821</v>
      </c>
      <c r="C880" s="4">
        <v>62.9</v>
      </c>
      <c r="D880" s="4"/>
    </row>
    <row r="881" s="1" customFormat="1" spans="1:4">
      <c r="A881" s="4" t="str">
        <f t="shared" si="14"/>
        <v>20230302</v>
      </c>
      <c r="B881" s="4" t="str">
        <f>"2381202419"</f>
        <v>2381202419</v>
      </c>
      <c r="C881" s="4">
        <v>62.6</v>
      </c>
      <c r="D881" s="4"/>
    </row>
    <row r="882" s="1" customFormat="1" spans="1:4">
      <c r="A882" s="4" t="str">
        <f t="shared" si="14"/>
        <v>20230302</v>
      </c>
      <c r="B882" s="4" t="str">
        <f>"2381203207"</f>
        <v>2381203207</v>
      </c>
      <c r="C882" s="4">
        <v>62.4</v>
      </c>
      <c r="D882" s="4"/>
    </row>
    <row r="883" s="1" customFormat="1" spans="1:4">
      <c r="A883" s="4" t="str">
        <f t="shared" si="14"/>
        <v>20230302</v>
      </c>
      <c r="B883" s="4" t="str">
        <f>"2381203302"</f>
        <v>2381203302</v>
      </c>
      <c r="C883" s="4">
        <v>62.4</v>
      </c>
      <c r="D883" s="4"/>
    </row>
    <row r="884" s="1" customFormat="1" spans="1:4">
      <c r="A884" s="4" t="str">
        <f t="shared" si="14"/>
        <v>20230302</v>
      </c>
      <c r="B884" s="4" t="str">
        <f>"2381203526"</f>
        <v>2381203526</v>
      </c>
      <c r="C884" s="4">
        <v>62.4</v>
      </c>
      <c r="D884" s="4"/>
    </row>
    <row r="885" s="1" customFormat="1" spans="1:4">
      <c r="A885" s="4" t="str">
        <f t="shared" si="14"/>
        <v>20230302</v>
      </c>
      <c r="B885" s="4" t="str">
        <f>"2381203919"</f>
        <v>2381203919</v>
      </c>
      <c r="C885" s="4">
        <v>62.4</v>
      </c>
      <c r="D885" s="4"/>
    </row>
    <row r="886" s="1" customFormat="1" spans="1:4">
      <c r="A886" s="4" t="str">
        <f t="shared" si="14"/>
        <v>20230302</v>
      </c>
      <c r="B886" s="4" t="str">
        <f>"2381202814"</f>
        <v>2381202814</v>
      </c>
      <c r="C886" s="4">
        <v>62.2</v>
      </c>
      <c r="D886" s="4"/>
    </row>
    <row r="887" s="1" customFormat="1" spans="1:4">
      <c r="A887" s="4" t="str">
        <f t="shared" si="14"/>
        <v>20230302</v>
      </c>
      <c r="B887" s="4" t="str">
        <f>"2381202202"</f>
        <v>2381202202</v>
      </c>
      <c r="C887" s="4">
        <v>62</v>
      </c>
      <c r="D887" s="4"/>
    </row>
    <row r="888" s="1" customFormat="1" spans="1:4">
      <c r="A888" s="4" t="str">
        <f t="shared" si="14"/>
        <v>20230302</v>
      </c>
      <c r="B888" s="4" t="str">
        <f>"2381203513"</f>
        <v>2381203513</v>
      </c>
      <c r="C888" s="4">
        <v>62</v>
      </c>
      <c r="D888" s="4"/>
    </row>
    <row r="889" s="1" customFormat="1" spans="1:4">
      <c r="A889" s="4" t="str">
        <f t="shared" si="14"/>
        <v>20230302</v>
      </c>
      <c r="B889" s="4" t="str">
        <f>"2381203018"</f>
        <v>2381203018</v>
      </c>
      <c r="C889" s="4">
        <v>61.7</v>
      </c>
      <c r="D889" s="4"/>
    </row>
    <row r="890" s="1" customFormat="1" spans="1:4">
      <c r="A890" s="4" t="str">
        <f t="shared" si="14"/>
        <v>20230302</v>
      </c>
      <c r="B890" s="4" t="str">
        <f>"2381203723"</f>
        <v>2381203723</v>
      </c>
      <c r="C890" s="4">
        <v>61.7</v>
      </c>
      <c r="D890" s="4"/>
    </row>
    <row r="891" s="1" customFormat="1" spans="1:4">
      <c r="A891" s="4" t="str">
        <f t="shared" si="14"/>
        <v>20230302</v>
      </c>
      <c r="B891" s="4" t="str">
        <f>"2381204008"</f>
        <v>2381204008</v>
      </c>
      <c r="C891" s="4">
        <v>61.2</v>
      </c>
      <c r="D891" s="4"/>
    </row>
    <row r="892" s="1" customFormat="1" spans="1:4">
      <c r="A892" s="4" t="str">
        <f t="shared" si="14"/>
        <v>20230302</v>
      </c>
      <c r="B892" s="4" t="str">
        <f>"2381202820"</f>
        <v>2381202820</v>
      </c>
      <c r="C892" s="4">
        <v>61</v>
      </c>
      <c r="D892" s="4"/>
    </row>
    <row r="893" s="1" customFormat="1" spans="1:4">
      <c r="A893" s="4" t="str">
        <f t="shared" si="14"/>
        <v>20230302</v>
      </c>
      <c r="B893" s="4" t="str">
        <f>"2381202210"</f>
        <v>2381202210</v>
      </c>
      <c r="C893" s="4">
        <v>60.9</v>
      </c>
      <c r="D893" s="4"/>
    </row>
    <row r="894" s="1" customFormat="1" spans="1:4">
      <c r="A894" s="4" t="str">
        <f t="shared" si="14"/>
        <v>20230302</v>
      </c>
      <c r="B894" s="4" t="str">
        <f>"2381201828"</f>
        <v>2381201828</v>
      </c>
      <c r="C894" s="4">
        <v>60.7</v>
      </c>
      <c r="D894" s="4"/>
    </row>
    <row r="895" s="1" customFormat="1" spans="1:4">
      <c r="A895" s="4" t="str">
        <f t="shared" si="14"/>
        <v>20230302</v>
      </c>
      <c r="B895" s="4" t="str">
        <f>"2381202001"</f>
        <v>2381202001</v>
      </c>
      <c r="C895" s="4">
        <v>60.7</v>
      </c>
      <c r="D895" s="4"/>
    </row>
    <row r="896" s="1" customFormat="1" spans="1:4">
      <c r="A896" s="4" t="str">
        <f t="shared" si="14"/>
        <v>20230302</v>
      </c>
      <c r="B896" s="4" t="str">
        <f>"2381202310"</f>
        <v>2381202310</v>
      </c>
      <c r="C896" s="4">
        <v>60.7</v>
      </c>
      <c r="D896" s="4"/>
    </row>
    <row r="897" s="1" customFormat="1" spans="1:4">
      <c r="A897" s="4" t="str">
        <f t="shared" si="14"/>
        <v>20230302</v>
      </c>
      <c r="B897" s="4" t="str">
        <f>"2381203601"</f>
        <v>2381203601</v>
      </c>
      <c r="C897" s="4">
        <v>60.7</v>
      </c>
      <c r="D897" s="4"/>
    </row>
    <row r="898" s="1" customFormat="1" spans="1:4">
      <c r="A898" s="4" t="str">
        <f t="shared" si="14"/>
        <v>20230302</v>
      </c>
      <c r="B898" s="4" t="str">
        <f>"2381204004"</f>
        <v>2381204004</v>
      </c>
      <c r="C898" s="4">
        <v>60.6</v>
      </c>
      <c r="D898" s="4"/>
    </row>
    <row r="899" s="1" customFormat="1" spans="1:4">
      <c r="A899" s="4" t="str">
        <f t="shared" si="14"/>
        <v>20230302</v>
      </c>
      <c r="B899" s="4" t="str">
        <f>"2381203602"</f>
        <v>2381203602</v>
      </c>
      <c r="C899" s="4">
        <v>60.3</v>
      </c>
      <c r="D899" s="4"/>
    </row>
    <row r="900" s="1" customFormat="1" spans="1:4">
      <c r="A900" s="4" t="str">
        <f t="shared" si="14"/>
        <v>20230302</v>
      </c>
      <c r="B900" s="4" t="str">
        <f>"2381203312"</f>
        <v>2381203312</v>
      </c>
      <c r="C900" s="4">
        <v>60</v>
      </c>
      <c r="D900" s="4"/>
    </row>
    <row r="901" s="1" customFormat="1" spans="1:4">
      <c r="A901" s="4" t="str">
        <f t="shared" si="14"/>
        <v>20230302</v>
      </c>
      <c r="B901" s="4" t="str">
        <f>"2381203328"</f>
        <v>2381203328</v>
      </c>
      <c r="C901" s="4">
        <v>60</v>
      </c>
      <c r="D901" s="4"/>
    </row>
    <row r="902" s="1" customFormat="1" spans="1:4">
      <c r="A902" s="4" t="str">
        <f t="shared" si="14"/>
        <v>20230302</v>
      </c>
      <c r="B902" s="4" t="str">
        <f>"2381201807"</f>
        <v>2381201807</v>
      </c>
      <c r="C902" s="4">
        <v>59.9</v>
      </c>
      <c r="D902" s="4"/>
    </row>
    <row r="903" s="1" customFormat="1" spans="1:4">
      <c r="A903" s="4" t="str">
        <f t="shared" si="14"/>
        <v>20230302</v>
      </c>
      <c r="B903" s="4" t="str">
        <f>"2381202325"</f>
        <v>2381202325</v>
      </c>
      <c r="C903" s="4">
        <v>59.8</v>
      </c>
      <c r="D903" s="4"/>
    </row>
    <row r="904" s="1" customFormat="1" spans="1:4">
      <c r="A904" s="4" t="str">
        <f t="shared" si="14"/>
        <v>20230302</v>
      </c>
      <c r="B904" s="4" t="str">
        <f>"2381202830"</f>
        <v>2381202830</v>
      </c>
      <c r="C904" s="4">
        <v>59.8</v>
      </c>
      <c r="D904" s="4"/>
    </row>
    <row r="905" s="1" customFormat="1" spans="1:4">
      <c r="A905" s="4" t="str">
        <f t="shared" si="14"/>
        <v>20230302</v>
      </c>
      <c r="B905" s="4" t="str">
        <f>"2381201826"</f>
        <v>2381201826</v>
      </c>
      <c r="C905" s="4">
        <v>59.7</v>
      </c>
      <c r="D905" s="4"/>
    </row>
    <row r="906" s="1" customFormat="1" spans="1:4">
      <c r="A906" s="4" t="str">
        <f t="shared" si="14"/>
        <v>20230302</v>
      </c>
      <c r="B906" s="4" t="str">
        <f>"2381203930"</f>
        <v>2381203930</v>
      </c>
      <c r="C906" s="4">
        <v>59.7</v>
      </c>
      <c r="D906" s="4"/>
    </row>
    <row r="907" s="1" customFormat="1" spans="1:4">
      <c r="A907" s="4" t="str">
        <f t="shared" si="14"/>
        <v>20230302</v>
      </c>
      <c r="B907" s="4" t="str">
        <f>"2381202428"</f>
        <v>2381202428</v>
      </c>
      <c r="C907" s="4">
        <v>59.4</v>
      </c>
      <c r="D907" s="4"/>
    </row>
    <row r="908" s="1" customFormat="1" spans="1:4">
      <c r="A908" s="4" t="str">
        <f t="shared" si="14"/>
        <v>20230302</v>
      </c>
      <c r="B908" s="4" t="str">
        <f>"2381202812"</f>
        <v>2381202812</v>
      </c>
      <c r="C908" s="4">
        <v>59.4</v>
      </c>
      <c r="D908" s="4"/>
    </row>
    <row r="909" s="1" customFormat="1" spans="1:4">
      <c r="A909" s="4" t="str">
        <f t="shared" si="14"/>
        <v>20230302</v>
      </c>
      <c r="B909" s="4" t="str">
        <f>"2381202913"</f>
        <v>2381202913</v>
      </c>
      <c r="C909" s="4">
        <v>59.2</v>
      </c>
      <c r="D909" s="4"/>
    </row>
    <row r="910" s="1" customFormat="1" spans="1:4">
      <c r="A910" s="4" t="str">
        <f t="shared" si="14"/>
        <v>20230302</v>
      </c>
      <c r="B910" s="4" t="str">
        <f>"2381203201"</f>
        <v>2381203201</v>
      </c>
      <c r="C910" s="4">
        <v>59.2</v>
      </c>
      <c r="D910" s="4"/>
    </row>
    <row r="911" s="1" customFormat="1" spans="1:4">
      <c r="A911" s="4" t="str">
        <f t="shared" si="14"/>
        <v>20230302</v>
      </c>
      <c r="B911" s="4" t="str">
        <f>"2381202228"</f>
        <v>2381202228</v>
      </c>
      <c r="C911" s="4">
        <v>59</v>
      </c>
      <c r="D911" s="4"/>
    </row>
    <row r="912" s="1" customFormat="1" spans="1:4">
      <c r="A912" s="4" t="str">
        <f t="shared" si="14"/>
        <v>20230302</v>
      </c>
      <c r="B912" s="4" t="str">
        <f>"2381202212"</f>
        <v>2381202212</v>
      </c>
      <c r="C912" s="4">
        <v>58.8</v>
      </c>
      <c r="D912" s="4"/>
    </row>
    <row r="913" s="1" customFormat="1" spans="1:4">
      <c r="A913" s="4" t="str">
        <f t="shared" si="14"/>
        <v>20230302</v>
      </c>
      <c r="B913" s="4" t="str">
        <f>"2381202223"</f>
        <v>2381202223</v>
      </c>
      <c r="C913" s="4">
        <v>58.7</v>
      </c>
      <c r="D913" s="4"/>
    </row>
    <row r="914" s="1" customFormat="1" spans="1:4">
      <c r="A914" s="4" t="str">
        <f t="shared" si="14"/>
        <v>20230302</v>
      </c>
      <c r="B914" s="4" t="str">
        <f>"2381201914"</f>
        <v>2381201914</v>
      </c>
      <c r="C914" s="4">
        <v>58.6</v>
      </c>
      <c r="D914" s="4"/>
    </row>
    <row r="915" s="1" customFormat="1" spans="1:4">
      <c r="A915" s="4" t="str">
        <f t="shared" si="14"/>
        <v>20230302</v>
      </c>
      <c r="B915" s="4" t="str">
        <f>"2381202020"</f>
        <v>2381202020</v>
      </c>
      <c r="C915" s="4">
        <v>58.6</v>
      </c>
      <c r="D915" s="4"/>
    </row>
    <row r="916" s="1" customFormat="1" spans="1:4">
      <c r="A916" s="4" t="str">
        <f t="shared" si="14"/>
        <v>20230302</v>
      </c>
      <c r="B916" s="4" t="str">
        <f>"2381202717"</f>
        <v>2381202717</v>
      </c>
      <c r="C916" s="4">
        <v>58.5</v>
      </c>
      <c r="D916" s="4"/>
    </row>
    <row r="917" s="1" customFormat="1" spans="1:4">
      <c r="A917" s="4" t="str">
        <f t="shared" si="14"/>
        <v>20230302</v>
      </c>
      <c r="B917" s="4" t="str">
        <f>"2381203115"</f>
        <v>2381203115</v>
      </c>
      <c r="C917" s="4">
        <v>58.4</v>
      </c>
      <c r="D917" s="4"/>
    </row>
    <row r="918" s="1" customFormat="1" spans="1:4">
      <c r="A918" s="4" t="str">
        <f t="shared" si="14"/>
        <v>20230302</v>
      </c>
      <c r="B918" s="4" t="str">
        <f>"2381203327"</f>
        <v>2381203327</v>
      </c>
      <c r="C918" s="4">
        <v>58.4</v>
      </c>
      <c r="D918" s="4"/>
    </row>
    <row r="919" s="1" customFormat="1" spans="1:4">
      <c r="A919" s="4" t="str">
        <f t="shared" si="14"/>
        <v>20230302</v>
      </c>
      <c r="B919" s="4" t="str">
        <f>"2381203310"</f>
        <v>2381203310</v>
      </c>
      <c r="C919" s="4">
        <v>58.3</v>
      </c>
      <c r="D919" s="4"/>
    </row>
    <row r="920" s="1" customFormat="1" spans="1:4">
      <c r="A920" s="4" t="str">
        <f t="shared" si="14"/>
        <v>20230302</v>
      </c>
      <c r="B920" s="4" t="str">
        <f>"2381202030"</f>
        <v>2381202030</v>
      </c>
      <c r="C920" s="4">
        <v>58.2</v>
      </c>
      <c r="D920" s="4"/>
    </row>
    <row r="921" s="1" customFormat="1" spans="1:4">
      <c r="A921" s="4" t="str">
        <f t="shared" si="14"/>
        <v>20230302</v>
      </c>
      <c r="B921" s="4" t="str">
        <f>"2381203329"</f>
        <v>2381203329</v>
      </c>
      <c r="C921" s="4">
        <v>58.1</v>
      </c>
      <c r="D921" s="4"/>
    </row>
    <row r="922" s="1" customFormat="1" spans="1:4">
      <c r="A922" s="4" t="str">
        <f t="shared" si="14"/>
        <v>20230302</v>
      </c>
      <c r="B922" s="4" t="str">
        <f>"2381203303"</f>
        <v>2381203303</v>
      </c>
      <c r="C922" s="4">
        <v>57.9</v>
      </c>
      <c r="D922" s="4"/>
    </row>
    <row r="923" s="1" customFormat="1" spans="1:4">
      <c r="A923" s="4" t="str">
        <f t="shared" si="14"/>
        <v>20230302</v>
      </c>
      <c r="B923" s="4" t="str">
        <f>"2381202425"</f>
        <v>2381202425</v>
      </c>
      <c r="C923" s="4">
        <v>57.8</v>
      </c>
      <c r="D923" s="4"/>
    </row>
    <row r="924" s="1" customFormat="1" spans="1:4">
      <c r="A924" s="4" t="str">
        <f t="shared" si="14"/>
        <v>20230302</v>
      </c>
      <c r="B924" s="4" t="str">
        <f>"2381203127"</f>
        <v>2381203127</v>
      </c>
      <c r="C924" s="4">
        <v>57.7</v>
      </c>
      <c r="D924" s="4"/>
    </row>
    <row r="925" s="1" customFormat="1" spans="1:4">
      <c r="A925" s="4" t="str">
        <f t="shared" si="14"/>
        <v>20230302</v>
      </c>
      <c r="B925" s="4" t="str">
        <f>"2381203206"</f>
        <v>2381203206</v>
      </c>
      <c r="C925" s="4">
        <v>57.1</v>
      </c>
      <c r="D925" s="4"/>
    </row>
    <row r="926" s="1" customFormat="1" spans="1:4">
      <c r="A926" s="4" t="str">
        <f t="shared" si="14"/>
        <v>20230302</v>
      </c>
      <c r="B926" s="4" t="str">
        <f>"2381203516"</f>
        <v>2381203516</v>
      </c>
      <c r="C926" s="4">
        <v>57.1</v>
      </c>
      <c r="D926" s="4"/>
    </row>
    <row r="927" s="1" customFormat="1" spans="1:4">
      <c r="A927" s="4" t="str">
        <f t="shared" si="14"/>
        <v>20230302</v>
      </c>
      <c r="B927" s="4" t="str">
        <f>"2381203021"</f>
        <v>2381203021</v>
      </c>
      <c r="C927" s="4">
        <v>56.8</v>
      </c>
      <c r="D927" s="4"/>
    </row>
    <row r="928" s="1" customFormat="1" spans="1:4">
      <c r="A928" s="4" t="str">
        <f t="shared" si="14"/>
        <v>20230302</v>
      </c>
      <c r="B928" s="4" t="str">
        <f>"2381202313"</f>
        <v>2381202313</v>
      </c>
      <c r="C928" s="4">
        <v>56.6</v>
      </c>
      <c r="D928" s="4"/>
    </row>
    <row r="929" s="1" customFormat="1" spans="1:4">
      <c r="A929" s="4" t="str">
        <f t="shared" si="14"/>
        <v>20230302</v>
      </c>
      <c r="B929" s="4" t="str">
        <f>"2381202410"</f>
        <v>2381202410</v>
      </c>
      <c r="C929" s="4">
        <v>56.6</v>
      </c>
      <c r="D929" s="4"/>
    </row>
    <row r="930" s="1" customFormat="1" spans="1:4">
      <c r="A930" s="4" t="str">
        <f t="shared" si="14"/>
        <v>20230302</v>
      </c>
      <c r="B930" s="4" t="str">
        <f>"2381202311"</f>
        <v>2381202311</v>
      </c>
      <c r="C930" s="4">
        <v>56.5</v>
      </c>
      <c r="D930" s="4"/>
    </row>
    <row r="931" s="1" customFormat="1" spans="1:4">
      <c r="A931" s="4" t="str">
        <f t="shared" si="14"/>
        <v>20230302</v>
      </c>
      <c r="B931" s="4" t="str">
        <f>"2381202008"</f>
        <v>2381202008</v>
      </c>
      <c r="C931" s="4">
        <v>56.2</v>
      </c>
      <c r="D931" s="4"/>
    </row>
    <row r="932" s="1" customFormat="1" spans="1:4">
      <c r="A932" s="4" t="str">
        <f t="shared" si="14"/>
        <v>20230302</v>
      </c>
      <c r="B932" s="4" t="str">
        <f>"2381202018"</f>
        <v>2381202018</v>
      </c>
      <c r="C932" s="4">
        <v>56.2</v>
      </c>
      <c r="D932" s="4"/>
    </row>
    <row r="933" s="1" customFormat="1" spans="1:4">
      <c r="A933" s="4" t="str">
        <f t="shared" si="14"/>
        <v>20230302</v>
      </c>
      <c r="B933" s="4" t="str">
        <f>"2381202027"</f>
        <v>2381202027</v>
      </c>
      <c r="C933" s="4">
        <v>56.2</v>
      </c>
      <c r="D933" s="4"/>
    </row>
    <row r="934" s="1" customFormat="1" spans="1:4">
      <c r="A934" s="4" t="str">
        <f t="shared" si="14"/>
        <v>20230302</v>
      </c>
      <c r="B934" s="4" t="str">
        <f>"2381203806"</f>
        <v>2381203806</v>
      </c>
      <c r="C934" s="4">
        <v>56</v>
      </c>
      <c r="D934" s="4"/>
    </row>
    <row r="935" s="1" customFormat="1" spans="1:4">
      <c r="A935" s="4" t="str">
        <f t="shared" si="14"/>
        <v>20230302</v>
      </c>
      <c r="B935" s="4" t="str">
        <f>"2381203705"</f>
        <v>2381203705</v>
      </c>
      <c r="C935" s="4">
        <v>55.8</v>
      </c>
      <c r="D935" s="4"/>
    </row>
    <row r="936" s="1" customFormat="1" spans="1:4">
      <c r="A936" s="4" t="str">
        <f t="shared" si="14"/>
        <v>20230302</v>
      </c>
      <c r="B936" s="4" t="str">
        <f>"2381202618"</f>
        <v>2381202618</v>
      </c>
      <c r="C936" s="4">
        <v>55.6</v>
      </c>
      <c r="D936" s="4"/>
    </row>
    <row r="937" s="1" customFormat="1" spans="1:4">
      <c r="A937" s="4" t="str">
        <f t="shared" ref="A937:A1000" si="15">"20230302"</f>
        <v>20230302</v>
      </c>
      <c r="B937" s="4" t="str">
        <f>"2381202330"</f>
        <v>2381202330</v>
      </c>
      <c r="C937" s="4">
        <v>55.1</v>
      </c>
      <c r="D937" s="4"/>
    </row>
    <row r="938" s="1" customFormat="1" spans="1:4">
      <c r="A938" s="4" t="str">
        <f t="shared" si="15"/>
        <v>20230302</v>
      </c>
      <c r="B938" s="4" t="str">
        <f>"2381201822"</f>
        <v>2381201822</v>
      </c>
      <c r="C938" s="4">
        <v>54.5</v>
      </c>
      <c r="D938" s="4"/>
    </row>
    <row r="939" s="1" customFormat="1" spans="1:4">
      <c r="A939" s="4" t="str">
        <f t="shared" si="15"/>
        <v>20230302</v>
      </c>
      <c r="B939" s="4" t="str">
        <f>"2381202504"</f>
        <v>2381202504</v>
      </c>
      <c r="C939" s="4">
        <v>54.3</v>
      </c>
      <c r="D939" s="4"/>
    </row>
    <row r="940" s="1" customFormat="1" spans="1:4">
      <c r="A940" s="4" t="str">
        <f t="shared" si="15"/>
        <v>20230302</v>
      </c>
      <c r="B940" s="4" t="str">
        <f>"2381203030"</f>
        <v>2381203030</v>
      </c>
      <c r="C940" s="4">
        <v>54.1</v>
      </c>
      <c r="D940" s="4"/>
    </row>
    <row r="941" s="1" customFormat="1" spans="1:4">
      <c r="A941" s="4" t="str">
        <f t="shared" si="15"/>
        <v>20230302</v>
      </c>
      <c r="B941" s="4" t="str">
        <f>"2381202510"</f>
        <v>2381202510</v>
      </c>
      <c r="C941" s="4">
        <v>54</v>
      </c>
      <c r="D941" s="4"/>
    </row>
    <row r="942" s="1" customFormat="1" spans="1:4">
      <c r="A942" s="4" t="str">
        <f t="shared" si="15"/>
        <v>20230302</v>
      </c>
      <c r="B942" s="4" t="str">
        <f>"2381202715"</f>
        <v>2381202715</v>
      </c>
      <c r="C942" s="4">
        <v>53.8</v>
      </c>
      <c r="D942" s="4"/>
    </row>
    <row r="943" s="1" customFormat="1" spans="1:4">
      <c r="A943" s="4" t="str">
        <f t="shared" si="15"/>
        <v>20230302</v>
      </c>
      <c r="B943" s="4" t="str">
        <f>"2381203123"</f>
        <v>2381203123</v>
      </c>
      <c r="C943" s="4">
        <v>53.5</v>
      </c>
      <c r="D943" s="4"/>
    </row>
    <row r="944" s="1" customFormat="1" spans="1:4">
      <c r="A944" s="4" t="str">
        <f t="shared" si="15"/>
        <v>20230302</v>
      </c>
      <c r="B944" s="4" t="str">
        <f>"2381203020"</f>
        <v>2381203020</v>
      </c>
      <c r="C944" s="4">
        <v>53.3</v>
      </c>
      <c r="D944" s="4"/>
    </row>
    <row r="945" s="1" customFormat="1" spans="1:4">
      <c r="A945" s="4" t="str">
        <f t="shared" si="15"/>
        <v>20230302</v>
      </c>
      <c r="B945" s="4" t="str">
        <f>"2381203004"</f>
        <v>2381203004</v>
      </c>
      <c r="C945" s="4">
        <v>52.8</v>
      </c>
      <c r="D945" s="4"/>
    </row>
    <row r="946" s="1" customFormat="1" spans="1:4">
      <c r="A946" s="4" t="str">
        <f t="shared" si="15"/>
        <v>20230302</v>
      </c>
      <c r="B946" s="4" t="str">
        <f>"2381203530"</f>
        <v>2381203530</v>
      </c>
      <c r="C946" s="4">
        <v>52.8</v>
      </c>
      <c r="D946" s="4"/>
    </row>
    <row r="947" s="1" customFormat="1" spans="1:4">
      <c r="A947" s="4" t="str">
        <f t="shared" si="15"/>
        <v>20230302</v>
      </c>
      <c r="B947" s="4" t="str">
        <f>"2381203013"</f>
        <v>2381203013</v>
      </c>
      <c r="C947" s="4">
        <v>52.7</v>
      </c>
      <c r="D947" s="4"/>
    </row>
    <row r="948" s="1" customFormat="1" spans="1:4">
      <c r="A948" s="4" t="str">
        <f t="shared" si="15"/>
        <v>20230302</v>
      </c>
      <c r="B948" s="4" t="str">
        <f>"2381202628"</f>
        <v>2381202628</v>
      </c>
      <c r="C948" s="4">
        <v>51.3</v>
      </c>
      <c r="D948" s="4"/>
    </row>
    <row r="949" s="1" customFormat="1" spans="1:4">
      <c r="A949" s="4" t="str">
        <f t="shared" si="15"/>
        <v>20230302</v>
      </c>
      <c r="B949" s="4" t="str">
        <f>"2381203109"</f>
        <v>2381203109</v>
      </c>
      <c r="C949" s="4">
        <v>47.3</v>
      </c>
      <c r="D949" s="4"/>
    </row>
    <row r="950" s="1" customFormat="1" spans="1:4">
      <c r="A950" s="4" t="str">
        <f t="shared" si="15"/>
        <v>20230302</v>
      </c>
      <c r="B950" s="4" t="str">
        <f>"2381202603"</f>
        <v>2381202603</v>
      </c>
      <c r="C950" s="4">
        <v>45.6</v>
      </c>
      <c r="D950" s="4"/>
    </row>
    <row r="951" s="1" customFormat="1" spans="1:4">
      <c r="A951" s="4" t="str">
        <f t="shared" si="15"/>
        <v>20230302</v>
      </c>
      <c r="B951" s="4" t="str">
        <f>"2381202626"</f>
        <v>2381202626</v>
      </c>
      <c r="C951" s="4">
        <v>32.1</v>
      </c>
      <c r="D951" s="4"/>
    </row>
    <row r="952" s="1" customFormat="1" spans="1:4">
      <c r="A952" s="4" t="str">
        <f t="shared" si="15"/>
        <v>20230302</v>
      </c>
      <c r="B952" s="4" t="str">
        <f>"2381201804"</f>
        <v>2381201804</v>
      </c>
      <c r="C952" s="4">
        <v>0</v>
      </c>
      <c r="D952" s="4" t="s">
        <v>5</v>
      </c>
    </row>
    <row r="953" s="1" customFormat="1" spans="1:4">
      <c r="A953" s="4" t="str">
        <f t="shared" si="15"/>
        <v>20230302</v>
      </c>
      <c r="B953" s="4" t="str">
        <f>"2381201812"</f>
        <v>2381201812</v>
      </c>
      <c r="C953" s="4">
        <v>0</v>
      </c>
      <c r="D953" s="4" t="s">
        <v>5</v>
      </c>
    </row>
    <row r="954" s="1" customFormat="1" spans="1:4">
      <c r="A954" s="4" t="str">
        <f t="shared" si="15"/>
        <v>20230302</v>
      </c>
      <c r="B954" s="4" t="str">
        <f>"2381201813"</f>
        <v>2381201813</v>
      </c>
      <c r="C954" s="4">
        <v>0</v>
      </c>
      <c r="D954" s="4" t="s">
        <v>5</v>
      </c>
    </row>
    <row r="955" s="1" customFormat="1" spans="1:4">
      <c r="A955" s="4" t="str">
        <f t="shared" si="15"/>
        <v>20230302</v>
      </c>
      <c r="B955" s="4" t="str">
        <f>"2381201820"</f>
        <v>2381201820</v>
      </c>
      <c r="C955" s="4">
        <v>0</v>
      </c>
      <c r="D955" s="4" t="s">
        <v>5</v>
      </c>
    </row>
    <row r="956" s="1" customFormat="1" spans="1:4">
      <c r="A956" s="4" t="str">
        <f t="shared" si="15"/>
        <v>20230302</v>
      </c>
      <c r="B956" s="4" t="str">
        <f>"2381201827"</f>
        <v>2381201827</v>
      </c>
      <c r="C956" s="4">
        <v>0</v>
      </c>
      <c r="D956" s="4" t="s">
        <v>5</v>
      </c>
    </row>
    <row r="957" s="1" customFormat="1" spans="1:4">
      <c r="A957" s="4" t="str">
        <f t="shared" si="15"/>
        <v>20230302</v>
      </c>
      <c r="B957" s="4" t="str">
        <f>"2381201907"</f>
        <v>2381201907</v>
      </c>
      <c r="C957" s="4">
        <v>0</v>
      </c>
      <c r="D957" s="4" t="s">
        <v>5</v>
      </c>
    </row>
    <row r="958" s="1" customFormat="1" spans="1:4">
      <c r="A958" s="4" t="str">
        <f t="shared" si="15"/>
        <v>20230302</v>
      </c>
      <c r="B958" s="4" t="str">
        <f>"2381201908"</f>
        <v>2381201908</v>
      </c>
      <c r="C958" s="4">
        <v>0</v>
      </c>
      <c r="D958" s="4" t="s">
        <v>5</v>
      </c>
    </row>
    <row r="959" s="1" customFormat="1" spans="1:4">
      <c r="A959" s="4" t="str">
        <f t="shared" si="15"/>
        <v>20230302</v>
      </c>
      <c r="B959" s="4" t="str">
        <f>"2381201911"</f>
        <v>2381201911</v>
      </c>
      <c r="C959" s="4">
        <v>0</v>
      </c>
      <c r="D959" s="4" t="s">
        <v>5</v>
      </c>
    </row>
    <row r="960" s="1" customFormat="1" spans="1:4">
      <c r="A960" s="4" t="str">
        <f t="shared" si="15"/>
        <v>20230302</v>
      </c>
      <c r="B960" s="4" t="str">
        <f>"2381201912"</f>
        <v>2381201912</v>
      </c>
      <c r="C960" s="4">
        <v>0</v>
      </c>
      <c r="D960" s="4" t="s">
        <v>5</v>
      </c>
    </row>
    <row r="961" s="1" customFormat="1" spans="1:4">
      <c r="A961" s="4" t="str">
        <f t="shared" si="15"/>
        <v>20230302</v>
      </c>
      <c r="B961" s="4" t="str">
        <f>"2381201915"</f>
        <v>2381201915</v>
      </c>
      <c r="C961" s="4">
        <v>0</v>
      </c>
      <c r="D961" s="4" t="s">
        <v>5</v>
      </c>
    </row>
    <row r="962" s="1" customFormat="1" spans="1:4">
      <c r="A962" s="4" t="str">
        <f t="shared" si="15"/>
        <v>20230302</v>
      </c>
      <c r="B962" s="4" t="str">
        <f>"2381201927"</f>
        <v>2381201927</v>
      </c>
      <c r="C962" s="4">
        <v>0</v>
      </c>
      <c r="D962" s="4" t="s">
        <v>5</v>
      </c>
    </row>
    <row r="963" s="1" customFormat="1" spans="1:4">
      <c r="A963" s="4" t="str">
        <f t="shared" si="15"/>
        <v>20230302</v>
      </c>
      <c r="B963" s="4" t="str">
        <f>"2381202003"</f>
        <v>2381202003</v>
      </c>
      <c r="C963" s="4">
        <v>0</v>
      </c>
      <c r="D963" s="4" t="s">
        <v>5</v>
      </c>
    </row>
    <row r="964" s="1" customFormat="1" spans="1:4">
      <c r="A964" s="4" t="str">
        <f t="shared" si="15"/>
        <v>20230302</v>
      </c>
      <c r="B964" s="4" t="str">
        <f>"2381202007"</f>
        <v>2381202007</v>
      </c>
      <c r="C964" s="4">
        <v>0</v>
      </c>
      <c r="D964" s="4" t="s">
        <v>5</v>
      </c>
    </row>
    <row r="965" s="1" customFormat="1" spans="1:4">
      <c r="A965" s="4" t="str">
        <f t="shared" si="15"/>
        <v>20230302</v>
      </c>
      <c r="B965" s="4" t="str">
        <f>"2381202009"</f>
        <v>2381202009</v>
      </c>
      <c r="C965" s="4">
        <v>0</v>
      </c>
      <c r="D965" s="4" t="s">
        <v>5</v>
      </c>
    </row>
    <row r="966" s="1" customFormat="1" spans="1:4">
      <c r="A966" s="4" t="str">
        <f t="shared" si="15"/>
        <v>20230302</v>
      </c>
      <c r="B966" s="4" t="str">
        <f>"2381202010"</f>
        <v>2381202010</v>
      </c>
      <c r="C966" s="4">
        <v>0</v>
      </c>
      <c r="D966" s="4" t="s">
        <v>5</v>
      </c>
    </row>
    <row r="967" s="1" customFormat="1" spans="1:4">
      <c r="A967" s="4" t="str">
        <f t="shared" si="15"/>
        <v>20230302</v>
      </c>
      <c r="B967" s="4" t="str">
        <f>"2381202011"</f>
        <v>2381202011</v>
      </c>
      <c r="C967" s="4">
        <v>0</v>
      </c>
      <c r="D967" s="4" t="s">
        <v>5</v>
      </c>
    </row>
    <row r="968" s="1" customFormat="1" spans="1:4">
      <c r="A968" s="4" t="str">
        <f t="shared" si="15"/>
        <v>20230302</v>
      </c>
      <c r="B968" s="4" t="str">
        <f>"2381202017"</f>
        <v>2381202017</v>
      </c>
      <c r="C968" s="4">
        <v>0</v>
      </c>
      <c r="D968" s="4" t="s">
        <v>5</v>
      </c>
    </row>
    <row r="969" s="1" customFormat="1" spans="1:4">
      <c r="A969" s="4" t="str">
        <f t="shared" si="15"/>
        <v>20230302</v>
      </c>
      <c r="B969" s="4" t="str">
        <f>"2381202022"</f>
        <v>2381202022</v>
      </c>
      <c r="C969" s="4">
        <v>0</v>
      </c>
      <c r="D969" s="4" t="s">
        <v>5</v>
      </c>
    </row>
    <row r="970" s="1" customFormat="1" spans="1:4">
      <c r="A970" s="4" t="str">
        <f t="shared" si="15"/>
        <v>20230302</v>
      </c>
      <c r="B970" s="4" t="str">
        <f>"2381202025"</f>
        <v>2381202025</v>
      </c>
      <c r="C970" s="4">
        <v>0</v>
      </c>
      <c r="D970" s="4" t="s">
        <v>5</v>
      </c>
    </row>
    <row r="971" s="1" customFormat="1" spans="1:4">
      <c r="A971" s="4" t="str">
        <f t="shared" si="15"/>
        <v>20230302</v>
      </c>
      <c r="B971" s="4" t="str">
        <f>"2381202026"</f>
        <v>2381202026</v>
      </c>
      <c r="C971" s="4">
        <v>0</v>
      </c>
      <c r="D971" s="4" t="s">
        <v>5</v>
      </c>
    </row>
    <row r="972" s="1" customFormat="1" spans="1:4">
      <c r="A972" s="4" t="str">
        <f t="shared" si="15"/>
        <v>20230302</v>
      </c>
      <c r="B972" s="4" t="str">
        <f>"2381202102"</f>
        <v>2381202102</v>
      </c>
      <c r="C972" s="4">
        <v>0</v>
      </c>
      <c r="D972" s="4" t="s">
        <v>5</v>
      </c>
    </row>
    <row r="973" s="1" customFormat="1" spans="1:4">
      <c r="A973" s="4" t="str">
        <f t="shared" si="15"/>
        <v>20230302</v>
      </c>
      <c r="B973" s="4" t="str">
        <f>"2381202103"</f>
        <v>2381202103</v>
      </c>
      <c r="C973" s="4">
        <v>0</v>
      </c>
      <c r="D973" s="4" t="s">
        <v>5</v>
      </c>
    </row>
    <row r="974" s="1" customFormat="1" spans="1:4">
      <c r="A974" s="4" t="str">
        <f t="shared" si="15"/>
        <v>20230302</v>
      </c>
      <c r="B974" s="4" t="str">
        <f>"2381202105"</f>
        <v>2381202105</v>
      </c>
      <c r="C974" s="4">
        <v>0</v>
      </c>
      <c r="D974" s="4" t="s">
        <v>5</v>
      </c>
    </row>
    <row r="975" s="1" customFormat="1" spans="1:4">
      <c r="A975" s="4" t="str">
        <f t="shared" si="15"/>
        <v>20230302</v>
      </c>
      <c r="B975" s="4" t="str">
        <f>"2381202107"</f>
        <v>2381202107</v>
      </c>
      <c r="C975" s="4">
        <v>0</v>
      </c>
      <c r="D975" s="4" t="s">
        <v>5</v>
      </c>
    </row>
    <row r="976" s="1" customFormat="1" spans="1:4">
      <c r="A976" s="4" t="str">
        <f t="shared" si="15"/>
        <v>20230302</v>
      </c>
      <c r="B976" s="4" t="str">
        <f>"2381202117"</f>
        <v>2381202117</v>
      </c>
      <c r="C976" s="4">
        <v>0</v>
      </c>
      <c r="D976" s="4" t="s">
        <v>5</v>
      </c>
    </row>
    <row r="977" s="1" customFormat="1" spans="1:4">
      <c r="A977" s="4" t="str">
        <f t="shared" si="15"/>
        <v>20230302</v>
      </c>
      <c r="B977" s="4" t="str">
        <f>"2381202118"</f>
        <v>2381202118</v>
      </c>
      <c r="C977" s="4">
        <v>0</v>
      </c>
      <c r="D977" s="4" t="s">
        <v>5</v>
      </c>
    </row>
    <row r="978" s="1" customFormat="1" spans="1:4">
      <c r="A978" s="4" t="str">
        <f t="shared" si="15"/>
        <v>20230302</v>
      </c>
      <c r="B978" s="4" t="str">
        <f>"2381202123"</f>
        <v>2381202123</v>
      </c>
      <c r="C978" s="4">
        <v>0</v>
      </c>
      <c r="D978" s="4" t="s">
        <v>5</v>
      </c>
    </row>
    <row r="979" s="1" customFormat="1" spans="1:4">
      <c r="A979" s="4" t="str">
        <f t="shared" si="15"/>
        <v>20230302</v>
      </c>
      <c r="B979" s="4" t="str">
        <f>"2381202124"</f>
        <v>2381202124</v>
      </c>
      <c r="C979" s="4">
        <v>0</v>
      </c>
      <c r="D979" s="4" t="s">
        <v>5</v>
      </c>
    </row>
    <row r="980" s="1" customFormat="1" spans="1:4">
      <c r="A980" s="4" t="str">
        <f t="shared" si="15"/>
        <v>20230302</v>
      </c>
      <c r="B980" s="4" t="str">
        <f>"2381202125"</f>
        <v>2381202125</v>
      </c>
      <c r="C980" s="4">
        <v>0</v>
      </c>
      <c r="D980" s="4" t="s">
        <v>5</v>
      </c>
    </row>
    <row r="981" s="1" customFormat="1" spans="1:4">
      <c r="A981" s="4" t="str">
        <f t="shared" si="15"/>
        <v>20230302</v>
      </c>
      <c r="B981" s="4" t="str">
        <f>"2381202213"</f>
        <v>2381202213</v>
      </c>
      <c r="C981" s="4">
        <v>0</v>
      </c>
      <c r="D981" s="4" t="s">
        <v>5</v>
      </c>
    </row>
    <row r="982" s="1" customFormat="1" spans="1:4">
      <c r="A982" s="4" t="str">
        <f t="shared" si="15"/>
        <v>20230302</v>
      </c>
      <c r="B982" s="4" t="str">
        <f>"2381202218"</f>
        <v>2381202218</v>
      </c>
      <c r="C982" s="4">
        <v>0</v>
      </c>
      <c r="D982" s="4" t="s">
        <v>5</v>
      </c>
    </row>
    <row r="983" s="1" customFormat="1" spans="1:4">
      <c r="A983" s="4" t="str">
        <f t="shared" si="15"/>
        <v>20230302</v>
      </c>
      <c r="B983" s="4" t="str">
        <f>"2381202222"</f>
        <v>2381202222</v>
      </c>
      <c r="C983" s="4">
        <v>0</v>
      </c>
      <c r="D983" s="4" t="s">
        <v>5</v>
      </c>
    </row>
    <row r="984" s="1" customFormat="1" spans="1:4">
      <c r="A984" s="4" t="str">
        <f t="shared" si="15"/>
        <v>20230302</v>
      </c>
      <c r="B984" s="4" t="str">
        <f>"2381202224"</f>
        <v>2381202224</v>
      </c>
      <c r="C984" s="4">
        <v>0</v>
      </c>
      <c r="D984" s="4" t="s">
        <v>5</v>
      </c>
    </row>
    <row r="985" s="1" customFormat="1" spans="1:4">
      <c r="A985" s="4" t="str">
        <f t="shared" si="15"/>
        <v>20230302</v>
      </c>
      <c r="B985" s="4" t="str">
        <f>"2381202225"</f>
        <v>2381202225</v>
      </c>
      <c r="C985" s="4">
        <v>0</v>
      </c>
      <c r="D985" s="4" t="s">
        <v>5</v>
      </c>
    </row>
    <row r="986" s="1" customFormat="1" spans="1:4">
      <c r="A986" s="4" t="str">
        <f t="shared" si="15"/>
        <v>20230302</v>
      </c>
      <c r="B986" s="4" t="str">
        <f>"2381202227"</f>
        <v>2381202227</v>
      </c>
      <c r="C986" s="4">
        <v>0</v>
      </c>
      <c r="D986" s="4" t="s">
        <v>5</v>
      </c>
    </row>
    <row r="987" s="1" customFormat="1" spans="1:4">
      <c r="A987" s="4" t="str">
        <f t="shared" si="15"/>
        <v>20230302</v>
      </c>
      <c r="B987" s="4" t="str">
        <f>"2381202302"</f>
        <v>2381202302</v>
      </c>
      <c r="C987" s="4">
        <v>0</v>
      </c>
      <c r="D987" s="4" t="s">
        <v>5</v>
      </c>
    </row>
    <row r="988" s="1" customFormat="1" spans="1:4">
      <c r="A988" s="4" t="str">
        <f t="shared" si="15"/>
        <v>20230302</v>
      </c>
      <c r="B988" s="4" t="str">
        <f>"2381202307"</f>
        <v>2381202307</v>
      </c>
      <c r="C988" s="4">
        <v>0</v>
      </c>
      <c r="D988" s="4" t="s">
        <v>5</v>
      </c>
    </row>
    <row r="989" s="1" customFormat="1" spans="1:4">
      <c r="A989" s="4" t="str">
        <f t="shared" si="15"/>
        <v>20230302</v>
      </c>
      <c r="B989" s="4" t="str">
        <f>"2381202312"</f>
        <v>2381202312</v>
      </c>
      <c r="C989" s="4">
        <v>0</v>
      </c>
      <c r="D989" s="4" t="s">
        <v>5</v>
      </c>
    </row>
    <row r="990" s="1" customFormat="1" spans="1:4">
      <c r="A990" s="4" t="str">
        <f t="shared" si="15"/>
        <v>20230302</v>
      </c>
      <c r="B990" s="4" t="str">
        <f>"2381202314"</f>
        <v>2381202314</v>
      </c>
      <c r="C990" s="4">
        <v>0</v>
      </c>
      <c r="D990" s="4" t="s">
        <v>5</v>
      </c>
    </row>
    <row r="991" s="1" customFormat="1" spans="1:4">
      <c r="A991" s="4" t="str">
        <f t="shared" si="15"/>
        <v>20230302</v>
      </c>
      <c r="B991" s="4" t="str">
        <f>"2381202316"</f>
        <v>2381202316</v>
      </c>
      <c r="C991" s="4">
        <v>0</v>
      </c>
      <c r="D991" s="4" t="s">
        <v>5</v>
      </c>
    </row>
    <row r="992" s="1" customFormat="1" spans="1:4">
      <c r="A992" s="4" t="str">
        <f t="shared" si="15"/>
        <v>20230302</v>
      </c>
      <c r="B992" s="4" t="str">
        <f>"2381202318"</f>
        <v>2381202318</v>
      </c>
      <c r="C992" s="4">
        <v>0</v>
      </c>
      <c r="D992" s="4" t="s">
        <v>5</v>
      </c>
    </row>
    <row r="993" s="1" customFormat="1" spans="1:4">
      <c r="A993" s="4" t="str">
        <f t="shared" si="15"/>
        <v>20230302</v>
      </c>
      <c r="B993" s="4" t="str">
        <f>"2381202319"</f>
        <v>2381202319</v>
      </c>
      <c r="C993" s="4">
        <v>0</v>
      </c>
      <c r="D993" s="4" t="s">
        <v>5</v>
      </c>
    </row>
    <row r="994" s="1" customFormat="1" spans="1:4">
      <c r="A994" s="4" t="str">
        <f t="shared" si="15"/>
        <v>20230302</v>
      </c>
      <c r="B994" s="4" t="str">
        <f>"2381202324"</f>
        <v>2381202324</v>
      </c>
      <c r="C994" s="4">
        <v>0</v>
      </c>
      <c r="D994" s="4" t="s">
        <v>5</v>
      </c>
    </row>
    <row r="995" s="1" customFormat="1" spans="1:4">
      <c r="A995" s="4" t="str">
        <f t="shared" si="15"/>
        <v>20230302</v>
      </c>
      <c r="B995" s="4" t="str">
        <f>"2381202328"</f>
        <v>2381202328</v>
      </c>
      <c r="C995" s="4">
        <v>0</v>
      </c>
      <c r="D995" s="4" t="s">
        <v>5</v>
      </c>
    </row>
    <row r="996" s="1" customFormat="1" spans="1:4">
      <c r="A996" s="4" t="str">
        <f t="shared" si="15"/>
        <v>20230302</v>
      </c>
      <c r="B996" s="4" t="str">
        <f>"2381202401"</f>
        <v>2381202401</v>
      </c>
      <c r="C996" s="4">
        <v>0</v>
      </c>
      <c r="D996" s="4" t="s">
        <v>5</v>
      </c>
    </row>
    <row r="997" s="1" customFormat="1" spans="1:4">
      <c r="A997" s="4" t="str">
        <f t="shared" si="15"/>
        <v>20230302</v>
      </c>
      <c r="B997" s="4" t="str">
        <f>"2381202404"</f>
        <v>2381202404</v>
      </c>
      <c r="C997" s="4">
        <v>0</v>
      </c>
      <c r="D997" s="4" t="s">
        <v>5</v>
      </c>
    </row>
    <row r="998" s="1" customFormat="1" spans="1:4">
      <c r="A998" s="4" t="str">
        <f t="shared" si="15"/>
        <v>20230302</v>
      </c>
      <c r="B998" s="4" t="str">
        <f>"2381202407"</f>
        <v>2381202407</v>
      </c>
      <c r="C998" s="4">
        <v>0</v>
      </c>
      <c r="D998" s="4" t="s">
        <v>5</v>
      </c>
    </row>
    <row r="999" s="1" customFormat="1" spans="1:4">
      <c r="A999" s="4" t="str">
        <f t="shared" si="15"/>
        <v>20230302</v>
      </c>
      <c r="B999" s="4" t="str">
        <f>"2381202408"</f>
        <v>2381202408</v>
      </c>
      <c r="C999" s="4">
        <v>0</v>
      </c>
      <c r="D999" s="4" t="s">
        <v>5</v>
      </c>
    </row>
    <row r="1000" s="1" customFormat="1" spans="1:4">
      <c r="A1000" s="4" t="str">
        <f t="shared" si="15"/>
        <v>20230302</v>
      </c>
      <c r="B1000" s="4" t="str">
        <f>"2381202412"</f>
        <v>2381202412</v>
      </c>
      <c r="C1000" s="4">
        <v>0</v>
      </c>
      <c r="D1000" s="4" t="s">
        <v>5</v>
      </c>
    </row>
    <row r="1001" s="1" customFormat="1" spans="1:4">
      <c r="A1001" s="4" t="str">
        <f t="shared" ref="A1001:A1064" si="16">"20230302"</f>
        <v>20230302</v>
      </c>
      <c r="B1001" s="4" t="str">
        <f>"2381202413"</f>
        <v>2381202413</v>
      </c>
      <c r="C1001" s="4">
        <v>0</v>
      </c>
      <c r="D1001" s="4" t="s">
        <v>5</v>
      </c>
    </row>
    <row r="1002" s="1" customFormat="1" spans="1:4">
      <c r="A1002" s="4" t="str">
        <f t="shared" si="16"/>
        <v>20230302</v>
      </c>
      <c r="B1002" s="4" t="str">
        <f>"2381202426"</f>
        <v>2381202426</v>
      </c>
      <c r="C1002" s="4">
        <v>0</v>
      </c>
      <c r="D1002" s="4" t="s">
        <v>5</v>
      </c>
    </row>
    <row r="1003" s="1" customFormat="1" spans="1:4">
      <c r="A1003" s="4" t="str">
        <f t="shared" si="16"/>
        <v>20230302</v>
      </c>
      <c r="B1003" s="4" t="str">
        <f>"2381202430"</f>
        <v>2381202430</v>
      </c>
      <c r="C1003" s="4">
        <v>0</v>
      </c>
      <c r="D1003" s="4" t="s">
        <v>5</v>
      </c>
    </row>
    <row r="1004" s="1" customFormat="1" spans="1:4">
      <c r="A1004" s="4" t="str">
        <f t="shared" si="16"/>
        <v>20230302</v>
      </c>
      <c r="B1004" s="4" t="str">
        <f>"2381202502"</f>
        <v>2381202502</v>
      </c>
      <c r="C1004" s="4">
        <v>0</v>
      </c>
      <c r="D1004" s="4" t="s">
        <v>5</v>
      </c>
    </row>
    <row r="1005" s="1" customFormat="1" spans="1:4">
      <c r="A1005" s="4" t="str">
        <f t="shared" si="16"/>
        <v>20230302</v>
      </c>
      <c r="B1005" s="4" t="str">
        <f>"2381202503"</f>
        <v>2381202503</v>
      </c>
      <c r="C1005" s="4">
        <v>0</v>
      </c>
      <c r="D1005" s="4" t="s">
        <v>5</v>
      </c>
    </row>
    <row r="1006" s="1" customFormat="1" spans="1:4">
      <c r="A1006" s="4" t="str">
        <f t="shared" si="16"/>
        <v>20230302</v>
      </c>
      <c r="B1006" s="4" t="str">
        <f>"2381202508"</f>
        <v>2381202508</v>
      </c>
      <c r="C1006" s="4">
        <v>0</v>
      </c>
      <c r="D1006" s="4" t="s">
        <v>5</v>
      </c>
    </row>
    <row r="1007" s="1" customFormat="1" spans="1:4">
      <c r="A1007" s="4" t="str">
        <f t="shared" si="16"/>
        <v>20230302</v>
      </c>
      <c r="B1007" s="4" t="str">
        <f>"2381202520"</f>
        <v>2381202520</v>
      </c>
      <c r="C1007" s="4">
        <v>0</v>
      </c>
      <c r="D1007" s="4" t="s">
        <v>5</v>
      </c>
    </row>
    <row r="1008" s="1" customFormat="1" spans="1:4">
      <c r="A1008" s="4" t="str">
        <f t="shared" si="16"/>
        <v>20230302</v>
      </c>
      <c r="B1008" s="4" t="str">
        <f>"2381202529"</f>
        <v>2381202529</v>
      </c>
      <c r="C1008" s="4">
        <v>0</v>
      </c>
      <c r="D1008" s="4" t="s">
        <v>5</v>
      </c>
    </row>
    <row r="1009" s="1" customFormat="1" spans="1:4">
      <c r="A1009" s="4" t="str">
        <f t="shared" si="16"/>
        <v>20230302</v>
      </c>
      <c r="B1009" s="4" t="str">
        <f>"2381202602"</f>
        <v>2381202602</v>
      </c>
      <c r="C1009" s="4">
        <v>0</v>
      </c>
      <c r="D1009" s="4" t="s">
        <v>5</v>
      </c>
    </row>
    <row r="1010" s="1" customFormat="1" spans="1:4">
      <c r="A1010" s="4" t="str">
        <f t="shared" si="16"/>
        <v>20230302</v>
      </c>
      <c r="B1010" s="4" t="str">
        <f>"2381202604"</f>
        <v>2381202604</v>
      </c>
      <c r="C1010" s="4">
        <v>0</v>
      </c>
      <c r="D1010" s="4" t="s">
        <v>5</v>
      </c>
    </row>
    <row r="1011" s="1" customFormat="1" spans="1:4">
      <c r="A1011" s="4" t="str">
        <f t="shared" si="16"/>
        <v>20230302</v>
      </c>
      <c r="B1011" s="4" t="str">
        <f>"2381202607"</f>
        <v>2381202607</v>
      </c>
      <c r="C1011" s="4">
        <v>0</v>
      </c>
      <c r="D1011" s="4" t="s">
        <v>5</v>
      </c>
    </row>
    <row r="1012" s="1" customFormat="1" spans="1:4">
      <c r="A1012" s="4" t="str">
        <f t="shared" si="16"/>
        <v>20230302</v>
      </c>
      <c r="B1012" s="4" t="str">
        <f>"2381202609"</f>
        <v>2381202609</v>
      </c>
      <c r="C1012" s="4">
        <v>0</v>
      </c>
      <c r="D1012" s="4" t="s">
        <v>5</v>
      </c>
    </row>
    <row r="1013" s="1" customFormat="1" spans="1:4">
      <c r="A1013" s="4" t="str">
        <f t="shared" si="16"/>
        <v>20230302</v>
      </c>
      <c r="B1013" s="4" t="str">
        <f>"2381202612"</f>
        <v>2381202612</v>
      </c>
      <c r="C1013" s="4">
        <v>0</v>
      </c>
      <c r="D1013" s="4" t="s">
        <v>5</v>
      </c>
    </row>
    <row r="1014" s="1" customFormat="1" spans="1:4">
      <c r="A1014" s="4" t="str">
        <f t="shared" si="16"/>
        <v>20230302</v>
      </c>
      <c r="B1014" s="4" t="str">
        <f>"2381202615"</f>
        <v>2381202615</v>
      </c>
      <c r="C1014" s="4">
        <v>0</v>
      </c>
      <c r="D1014" s="4" t="s">
        <v>5</v>
      </c>
    </row>
    <row r="1015" s="1" customFormat="1" spans="1:4">
      <c r="A1015" s="4" t="str">
        <f t="shared" si="16"/>
        <v>20230302</v>
      </c>
      <c r="B1015" s="4" t="str">
        <f>"2381202621"</f>
        <v>2381202621</v>
      </c>
      <c r="C1015" s="4">
        <v>0</v>
      </c>
      <c r="D1015" s="4" t="s">
        <v>5</v>
      </c>
    </row>
    <row r="1016" s="1" customFormat="1" spans="1:4">
      <c r="A1016" s="4" t="str">
        <f t="shared" si="16"/>
        <v>20230302</v>
      </c>
      <c r="B1016" s="4" t="str">
        <f>"2381202622"</f>
        <v>2381202622</v>
      </c>
      <c r="C1016" s="4">
        <v>0</v>
      </c>
      <c r="D1016" s="4" t="s">
        <v>5</v>
      </c>
    </row>
    <row r="1017" s="1" customFormat="1" spans="1:4">
      <c r="A1017" s="4" t="str">
        <f t="shared" si="16"/>
        <v>20230302</v>
      </c>
      <c r="B1017" s="4" t="str">
        <f>"2381202623"</f>
        <v>2381202623</v>
      </c>
      <c r="C1017" s="4">
        <v>0</v>
      </c>
      <c r="D1017" s="4" t="s">
        <v>5</v>
      </c>
    </row>
    <row r="1018" s="1" customFormat="1" spans="1:4">
      <c r="A1018" s="4" t="str">
        <f t="shared" si="16"/>
        <v>20230302</v>
      </c>
      <c r="B1018" s="4" t="str">
        <f>"2381202624"</f>
        <v>2381202624</v>
      </c>
      <c r="C1018" s="4">
        <v>0</v>
      </c>
      <c r="D1018" s="4" t="s">
        <v>5</v>
      </c>
    </row>
    <row r="1019" s="1" customFormat="1" spans="1:4">
      <c r="A1019" s="4" t="str">
        <f t="shared" si="16"/>
        <v>20230302</v>
      </c>
      <c r="B1019" s="4" t="str">
        <f>"2381202625"</f>
        <v>2381202625</v>
      </c>
      <c r="C1019" s="4">
        <v>0</v>
      </c>
      <c r="D1019" s="4" t="s">
        <v>5</v>
      </c>
    </row>
    <row r="1020" s="1" customFormat="1" spans="1:4">
      <c r="A1020" s="4" t="str">
        <f t="shared" si="16"/>
        <v>20230302</v>
      </c>
      <c r="B1020" s="4" t="str">
        <f>"2381202701"</f>
        <v>2381202701</v>
      </c>
      <c r="C1020" s="4">
        <v>0</v>
      </c>
      <c r="D1020" s="4" t="s">
        <v>5</v>
      </c>
    </row>
    <row r="1021" s="1" customFormat="1" spans="1:4">
      <c r="A1021" s="4" t="str">
        <f t="shared" si="16"/>
        <v>20230302</v>
      </c>
      <c r="B1021" s="4" t="str">
        <f>"2381202708"</f>
        <v>2381202708</v>
      </c>
      <c r="C1021" s="4">
        <v>0</v>
      </c>
      <c r="D1021" s="4" t="s">
        <v>5</v>
      </c>
    </row>
    <row r="1022" s="1" customFormat="1" spans="1:4">
      <c r="A1022" s="4" t="str">
        <f t="shared" si="16"/>
        <v>20230302</v>
      </c>
      <c r="B1022" s="4" t="str">
        <f>"2381202711"</f>
        <v>2381202711</v>
      </c>
      <c r="C1022" s="4">
        <v>0</v>
      </c>
      <c r="D1022" s="4" t="s">
        <v>5</v>
      </c>
    </row>
    <row r="1023" s="1" customFormat="1" spans="1:4">
      <c r="A1023" s="4" t="str">
        <f t="shared" si="16"/>
        <v>20230302</v>
      </c>
      <c r="B1023" s="4" t="str">
        <f>"2381202712"</f>
        <v>2381202712</v>
      </c>
      <c r="C1023" s="4">
        <v>0</v>
      </c>
      <c r="D1023" s="4" t="s">
        <v>5</v>
      </c>
    </row>
    <row r="1024" s="1" customFormat="1" spans="1:4">
      <c r="A1024" s="4" t="str">
        <f t="shared" si="16"/>
        <v>20230302</v>
      </c>
      <c r="B1024" s="4" t="str">
        <f>"2381202713"</f>
        <v>2381202713</v>
      </c>
      <c r="C1024" s="4">
        <v>0</v>
      </c>
      <c r="D1024" s="4" t="s">
        <v>5</v>
      </c>
    </row>
    <row r="1025" s="1" customFormat="1" spans="1:4">
      <c r="A1025" s="4" t="str">
        <f t="shared" si="16"/>
        <v>20230302</v>
      </c>
      <c r="B1025" s="4" t="str">
        <f>"2381202718"</f>
        <v>2381202718</v>
      </c>
      <c r="C1025" s="4">
        <v>0</v>
      </c>
      <c r="D1025" s="4" t="s">
        <v>5</v>
      </c>
    </row>
    <row r="1026" s="1" customFormat="1" spans="1:4">
      <c r="A1026" s="4" t="str">
        <f t="shared" si="16"/>
        <v>20230302</v>
      </c>
      <c r="B1026" s="4" t="str">
        <f>"2381202719"</f>
        <v>2381202719</v>
      </c>
      <c r="C1026" s="4">
        <v>0</v>
      </c>
      <c r="D1026" s="4" t="s">
        <v>5</v>
      </c>
    </row>
    <row r="1027" s="1" customFormat="1" spans="1:4">
      <c r="A1027" s="4" t="str">
        <f t="shared" si="16"/>
        <v>20230302</v>
      </c>
      <c r="B1027" s="4" t="str">
        <f>"2381202721"</f>
        <v>2381202721</v>
      </c>
      <c r="C1027" s="4">
        <v>0</v>
      </c>
      <c r="D1027" s="4" t="s">
        <v>5</v>
      </c>
    </row>
    <row r="1028" s="1" customFormat="1" spans="1:4">
      <c r="A1028" s="4" t="str">
        <f t="shared" si="16"/>
        <v>20230302</v>
      </c>
      <c r="B1028" s="4" t="str">
        <f>"2381202723"</f>
        <v>2381202723</v>
      </c>
      <c r="C1028" s="4">
        <v>0</v>
      </c>
      <c r="D1028" s="4" t="s">
        <v>5</v>
      </c>
    </row>
    <row r="1029" s="1" customFormat="1" spans="1:4">
      <c r="A1029" s="4" t="str">
        <f t="shared" si="16"/>
        <v>20230302</v>
      </c>
      <c r="B1029" s="4" t="str">
        <f>"2381202724"</f>
        <v>2381202724</v>
      </c>
      <c r="C1029" s="4">
        <v>0</v>
      </c>
      <c r="D1029" s="4" t="s">
        <v>5</v>
      </c>
    </row>
    <row r="1030" s="1" customFormat="1" spans="1:4">
      <c r="A1030" s="4" t="str">
        <f t="shared" si="16"/>
        <v>20230302</v>
      </c>
      <c r="B1030" s="4" t="str">
        <f>"2381202728"</f>
        <v>2381202728</v>
      </c>
      <c r="C1030" s="4">
        <v>0</v>
      </c>
      <c r="D1030" s="4" t="s">
        <v>5</v>
      </c>
    </row>
    <row r="1031" s="1" customFormat="1" spans="1:4">
      <c r="A1031" s="4" t="str">
        <f t="shared" si="16"/>
        <v>20230302</v>
      </c>
      <c r="B1031" s="4" t="str">
        <f>"2381202802"</f>
        <v>2381202802</v>
      </c>
      <c r="C1031" s="4">
        <v>0</v>
      </c>
      <c r="D1031" s="4" t="s">
        <v>5</v>
      </c>
    </row>
    <row r="1032" s="1" customFormat="1" spans="1:4">
      <c r="A1032" s="4" t="str">
        <f t="shared" si="16"/>
        <v>20230302</v>
      </c>
      <c r="B1032" s="4" t="str">
        <f>"2381202803"</f>
        <v>2381202803</v>
      </c>
      <c r="C1032" s="4">
        <v>0</v>
      </c>
      <c r="D1032" s="4" t="s">
        <v>5</v>
      </c>
    </row>
    <row r="1033" s="1" customFormat="1" spans="1:4">
      <c r="A1033" s="4" t="str">
        <f t="shared" si="16"/>
        <v>20230302</v>
      </c>
      <c r="B1033" s="4" t="str">
        <f>"2381202804"</f>
        <v>2381202804</v>
      </c>
      <c r="C1033" s="4">
        <v>0</v>
      </c>
      <c r="D1033" s="4" t="s">
        <v>5</v>
      </c>
    </row>
    <row r="1034" s="1" customFormat="1" spans="1:4">
      <c r="A1034" s="4" t="str">
        <f t="shared" si="16"/>
        <v>20230302</v>
      </c>
      <c r="B1034" s="4" t="str">
        <f>"2381202805"</f>
        <v>2381202805</v>
      </c>
      <c r="C1034" s="4">
        <v>0</v>
      </c>
      <c r="D1034" s="4" t="s">
        <v>5</v>
      </c>
    </row>
    <row r="1035" s="1" customFormat="1" spans="1:4">
      <c r="A1035" s="4" t="str">
        <f t="shared" si="16"/>
        <v>20230302</v>
      </c>
      <c r="B1035" s="4" t="str">
        <f>"2381202807"</f>
        <v>2381202807</v>
      </c>
      <c r="C1035" s="4">
        <v>0</v>
      </c>
      <c r="D1035" s="4" t="s">
        <v>5</v>
      </c>
    </row>
    <row r="1036" s="1" customFormat="1" spans="1:4">
      <c r="A1036" s="4" t="str">
        <f t="shared" si="16"/>
        <v>20230302</v>
      </c>
      <c r="B1036" s="4" t="str">
        <f>"2381202818"</f>
        <v>2381202818</v>
      </c>
      <c r="C1036" s="4">
        <v>0</v>
      </c>
      <c r="D1036" s="4" t="s">
        <v>5</v>
      </c>
    </row>
    <row r="1037" s="1" customFormat="1" spans="1:4">
      <c r="A1037" s="4" t="str">
        <f t="shared" si="16"/>
        <v>20230302</v>
      </c>
      <c r="B1037" s="4" t="str">
        <f>"2381202828"</f>
        <v>2381202828</v>
      </c>
      <c r="C1037" s="4">
        <v>0</v>
      </c>
      <c r="D1037" s="4" t="s">
        <v>5</v>
      </c>
    </row>
    <row r="1038" s="1" customFormat="1" spans="1:4">
      <c r="A1038" s="4" t="str">
        <f t="shared" si="16"/>
        <v>20230302</v>
      </c>
      <c r="B1038" s="4" t="str">
        <f>"2381202903"</f>
        <v>2381202903</v>
      </c>
      <c r="C1038" s="4">
        <v>0</v>
      </c>
      <c r="D1038" s="4" t="s">
        <v>5</v>
      </c>
    </row>
    <row r="1039" s="1" customFormat="1" spans="1:4">
      <c r="A1039" s="4" t="str">
        <f t="shared" si="16"/>
        <v>20230302</v>
      </c>
      <c r="B1039" s="4" t="str">
        <f>"2381202905"</f>
        <v>2381202905</v>
      </c>
      <c r="C1039" s="4">
        <v>0</v>
      </c>
      <c r="D1039" s="4" t="s">
        <v>5</v>
      </c>
    </row>
    <row r="1040" s="1" customFormat="1" spans="1:4">
      <c r="A1040" s="4" t="str">
        <f t="shared" si="16"/>
        <v>20230302</v>
      </c>
      <c r="B1040" s="4" t="str">
        <f>"2381202909"</f>
        <v>2381202909</v>
      </c>
      <c r="C1040" s="4">
        <v>0</v>
      </c>
      <c r="D1040" s="4" t="s">
        <v>5</v>
      </c>
    </row>
    <row r="1041" s="1" customFormat="1" spans="1:4">
      <c r="A1041" s="4" t="str">
        <f t="shared" si="16"/>
        <v>20230302</v>
      </c>
      <c r="B1041" s="4" t="str">
        <f>"2381202910"</f>
        <v>2381202910</v>
      </c>
      <c r="C1041" s="4">
        <v>0</v>
      </c>
      <c r="D1041" s="4" t="s">
        <v>5</v>
      </c>
    </row>
    <row r="1042" s="1" customFormat="1" spans="1:4">
      <c r="A1042" s="4" t="str">
        <f t="shared" si="16"/>
        <v>20230302</v>
      </c>
      <c r="B1042" s="4" t="str">
        <f>"2381202912"</f>
        <v>2381202912</v>
      </c>
      <c r="C1042" s="4">
        <v>0</v>
      </c>
      <c r="D1042" s="4" t="s">
        <v>5</v>
      </c>
    </row>
    <row r="1043" s="1" customFormat="1" spans="1:4">
      <c r="A1043" s="4" t="str">
        <f t="shared" si="16"/>
        <v>20230302</v>
      </c>
      <c r="B1043" s="4" t="str">
        <f>"2381202923"</f>
        <v>2381202923</v>
      </c>
      <c r="C1043" s="4">
        <v>0</v>
      </c>
      <c r="D1043" s="4" t="s">
        <v>5</v>
      </c>
    </row>
    <row r="1044" s="1" customFormat="1" spans="1:4">
      <c r="A1044" s="4" t="str">
        <f t="shared" si="16"/>
        <v>20230302</v>
      </c>
      <c r="B1044" s="4" t="str">
        <f>"2381202924"</f>
        <v>2381202924</v>
      </c>
      <c r="C1044" s="4">
        <v>0</v>
      </c>
      <c r="D1044" s="4" t="s">
        <v>5</v>
      </c>
    </row>
    <row r="1045" s="1" customFormat="1" spans="1:4">
      <c r="A1045" s="4" t="str">
        <f t="shared" si="16"/>
        <v>20230302</v>
      </c>
      <c r="B1045" s="4" t="str">
        <f>"2381202927"</f>
        <v>2381202927</v>
      </c>
      <c r="C1045" s="4">
        <v>0</v>
      </c>
      <c r="D1045" s="4" t="s">
        <v>5</v>
      </c>
    </row>
    <row r="1046" s="1" customFormat="1" spans="1:4">
      <c r="A1046" s="4" t="str">
        <f t="shared" si="16"/>
        <v>20230302</v>
      </c>
      <c r="B1046" s="4" t="str">
        <f>"2381203001"</f>
        <v>2381203001</v>
      </c>
      <c r="C1046" s="4">
        <v>0</v>
      </c>
      <c r="D1046" s="4" t="s">
        <v>5</v>
      </c>
    </row>
    <row r="1047" s="1" customFormat="1" spans="1:4">
      <c r="A1047" s="4" t="str">
        <f t="shared" si="16"/>
        <v>20230302</v>
      </c>
      <c r="B1047" s="4" t="str">
        <f>"2381203002"</f>
        <v>2381203002</v>
      </c>
      <c r="C1047" s="4">
        <v>0</v>
      </c>
      <c r="D1047" s="4" t="s">
        <v>5</v>
      </c>
    </row>
    <row r="1048" s="1" customFormat="1" spans="1:4">
      <c r="A1048" s="4" t="str">
        <f t="shared" si="16"/>
        <v>20230302</v>
      </c>
      <c r="B1048" s="4" t="str">
        <f>"2381203009"</f>
        <v>2381203009</v>
      </c>
      <c r="C1048" s="4">
        <v>0</v>
      </c>
      <c r="D1048" s="4" t="s">
        <v>5</v>
      </c>
    </row>
    <row r="1049" s="1" customFormat="1" spans="1:4">
      <c r="A1049" s="4" t="str">
        <f t="shared" si="16"/>
        <v>20230302</v>
      </c>
      <c r="B1049" s="4" t="str">
        <f>"2381203011"</f>
        <v>2381203011</v>
      </c>
      <c r="C1049" s="4">
        <v>0</v>
      </c>
      <c r="D1049" s="4" t="s">
        <v>5</v>
      </c>
    </row>
    <row r="1050" s="1" customFormat="1" spans="1:4">
      <c r="A1050" s="4" t="str">
        <f t="shared" si="16"/>
        <v>20230302</v>
      </c>
      <c r="B1050" s="4" t="str">
        <f>"2381203015"</f>
        <v>2381203015</v>
      </c>
      <c r="C1050" s="4">
        <v>0</v>
      </c>
      <c r="D1050" s="4" t="s">
        <v>5</v>
      </c>
    </row>
    <row r="1051" s="1" customFormat="1" spans="1:4">
      <c r="A1051" s="4" t="str">
        <f t="shared" si="16"/>
        <v>20230302</v>
      </c>
      <c r="B1051" s="4" t="str">
        <f>"2381203016"</f>
        <v>2381203016</v>
      </c>
      <c r="C1051" s="4">
        <v>0</v>
      </c>
      <c r="D1051" s="4" t="s">
        <v>5</v>
      </c>
    </row>
    <row r="1052" s="1" customFormat="1" spans="1:4">
      <c r="A1052" s="4" t="str">
        <f t="shared" si="16"/>
        <v>20230302</v>
      </c>
      <c r="B1052" s="4" t="str">
        <f>"2381203023"</f>
        <v>2381203023</v>
      </c>
      <c r="C1052" s="4">
        <v>0</v>
      </c>
      <c r="D1052" s="4" t="s">
        <v>5</v>
      </c>
    </row>
    <row r="1053" s="1" customFormat="1" spans="1:4">
      <c r="A1053" s="4" t="str">
        <f t="shared" si="16"/>
        <v>20230302</v>
      </c>
      <c r="B1053" s="4" t="str">
        <f>"2381203102"</f>
        <v>2381203102</v>
      </c>
      <c r="C1053" s="4">
        <v>0</v>
      </c>
      <c r="D1053" s="4" t="s">
        <v>5</v>
      </c>
    </row>
    <row r="1054" s="1" customFormat="1" spans="1:4">
      <c r="A1054" s="4" t="str">
        <f t="shared" si="16"/>
        <v>20230302</v>
      </c>
      <c r="B1054" s="4" t="str">
        <f>"2381203104"</f>
        <v>2381203104</v>
      </c>
      <c r="C1054" s="4">
        <v>0</v>
      </c>
      <c r="D1054" s="4" t="s">
        <v>5</v>
      </c>
    </row>
    <row r="1055" s="1" customFormat="1" spans="1:4">
      <c r="A1055" s="4" t="str">
        <f t="shared" si="16"/>
        <v>20230302</v>
      </c>
      <c r="B1055" s="4" t="str">
        <f>"2381203106"</f>
        <v>2381203106</v>
      </c>
      <c r="C1055" s="4">
        <v>0</v>
      </c>
      <c r="D1055" s="4" t="s">
        <v>5</v>
      </c>
    </row>
    <row r="1056" s="1" customFormat="1" spans="1:4">
      <c r="A1056" s="4" t="str">
        <f t="shared" si="16"/>
        <v>20230302</v>
      </c>
      <c r="B1056" s="4" t="str">
        <f>"2381203110"</f>
        <v>2381203110</v>
      </c>
      <c r="C1056" s="4">
        <v>0</v>
      </c>
      <c r="D1056" s="4" t="s">
        <v>5</v>
      </c>
    </row>
    <row r="1057" s="1" customFormat="1" spans="1:4">
      <c r="A1057" s="4" t="str">
        <f t="shared" si="16"/>
        <v>20230302</v>
      </c>
      <c r="B1057" s="4" t="str">
        <f>"2381203111"</f>
        <v>2381203111</v>
      </c>
      <c r="C1057" s="4">
        <v>0</v>
      </c>
      <c r="D1057" s="4" t="s">
        <v>5</v>
      </c>
    </row>
    <row r="1058" s="1" customFormat="1" spans="1:4">
      <c r="A1058" s="4" t="str">
        <f t="shared" si="16"/>
        <v>20230302</v>
      </c>
      <c r="B1058" s="4" t="str">
        <f>"2381203113"</f>
        <v>2381203113</v>
      </c>
      <c r="C1058" s="4">
        <v>0</v>
      </c>
      <c r="D1058" s="4" t="s">
        <v>5</v>
      </c>
    </row>
    <row r="1059" s="1" customFormat="1" spans="1:4">
      <c r="A1059" s="4" t="str">
        <f t="shared" si="16"/>
        <v>20230302</v>
      </c>
      <c r="B1059" s="4" t="str">
        <f>"2381203118"</f>
        <v>2381203118</v>
      </c>
      <c r="C1059" s="4">
        <v>0</v>
      </c>
      <c r="D1059" s="4" t="s">
        <v>5</v>
      </c>
    </row>
    <row r="1060" s="1" customFormat="1" spans="1:4">
      <c r="A1060" s="4" t="str">
        <f t="shared" si="16"/>
        <v>20230302</v>
      </c>
      <c r="B1060" s="4" t="str">
        <f>"2381203119"</f>
        <v>2381203119</v>
      </c>
      <c r="C1060" s="4">
        <v>0</v>
      </c>
      <c r="D1060" s="4" t="s">
        <v>5</v>
      </c>
    </row>
    <row r="1061" s="1" customFormat="1" spans="1:4">
      <c r="A1061" s="4" t="str">
        <f t="shared" si="16"/>
        <v>20230302</v>
      </c>
      <c r="B1061" s="4" t="str">
        <f>"2381203124"</f>
        <v>2381203124</v>
      </c>
      <c r="C1061" s="4">
        <v>0</v>
      </c>
      <c r="D1061" s="4" t="s">
        <v>5</v>
      </c>
    </row>
    <row r="1062" s="1" customFormat="1" spans="1:4">
      <c r="A1062" s="4" t="str">
        <f t="shared" si="16"/>
        <v>20230302</v>
      </c>
      <c r="B1062" s="4" t="str">
        <f>"2381203125"</f>
        <v>2381203125</v>
      </c>
      <c r="C1062" s="4">
        <v>0</v>
      </c>
      <c r="D1062" s="4" t="s">
        <v>5</v>
      </c>
    </row>
    <row r="1063" s="1" customFormat="1" spans="1:4">
      <c r="A1063" s="4" t="str">
        <f t="shared" si="16"/>
        <v>20230302</v>
      </c>
      <c r="B1063" s="4" t="str">
        <f>"2381203128"</f>
        <v>2381203128</v>
      </c>
      <c r="C1063" s="4">
        <v>0</v>
      </c>
      <c r="D1063" s="4" t="s">
        <v>5</v>
      </c>
    </row>
    <row r="1064" s="1" customFormat="1" spans="1:4">
      <c r="A1064" s="4" t="str">
        <f t="shared" si="16"/>
        <v>20230302</v>
      </c>
      <c r="B1064" s="4" t="str">
        <f>"2381203130"</f>
        <v>2381203130</v>
      </c>
      <c r="C1064" s="4">
        <v>0</v>
      </c>
      <c r="D1064" s="4" t="s">
        <v>5</v>
      </c>
    </row>
    <row r="1065" s="1" customFormat="1" spans="1:4">
      <c r="A1065" s="4" t="str">
        <f t="shared" ref="A1065:A1128" si="17">"20230302"</f>
        <v>20230302</v>
      </c>
      <c r="B1065" s="4" t="str">
        <f>"2381203204"</f>
        <v>2381203204</v>
      </c>
      <c r="C1065" s="4">
        <v>0</v>
      </c>
      <c r="D1065" s="4" t="s">
        <v>5</v>
      </c>
    </row>
    <row r="1066" s="1" customFormat="1" spans="1:4">
      <c r="A1066" s="4" t="str">
        <f t="shared" si="17"/>
        <v>20230302</v>
      </c>
      <c r="B1066" s="4" t="str">
        <f>"2381203209"</f>
        <v>2381203209</v>
      </c>
      <c r="C1066" s="4">
        <v>0</v>
      </c>
      <c r="D1066" s="4" t="s">
        <v>5</v>
      </c>
    </row>
    <row r="1067" s="1" customFormat="1" spans="1:4">
      <c r="A1067" s="4" t="str">
        <f t="shared" si="17"/>
        <v>20230302</v>
      </c>
      <c r="B1067" s="4" t="str">
        <f>"2381203211"</f>
        <v>2381203211</v>
      </c>
      <c r="C1067" s="4">
        <v>0</v>
      </c>
      <c r="D1067" s="4" t="s">
        <v>5</v>
      </c>
    </row>
    <row r="1068" s="1" customFormat="1" spans="1:4">
      <c r="A1068" s="4" t="str">
        <f t="shared" si="17"/>
        <v>20230302</v>
      </c>
      <c r="B1068" s="4" t="str">
        <f>"2381203213"</f>
        <v>2381203213</v>
      </c>
      <c r="C1068" s="4">
        <v>0</v>
      </c>
      <c r="D1068" s="4" t="s">
        <v>5</v>
      </c>
    </row>
    <row r="1069" s="1" customFormat="1" spans="1:4">
      <c r="A1069" s="4" t="str">
        <f t="shared" si="17"/>
        <v>20230302</v>
      </c>
      <c r="B1069" s="4" t="str">
        <f>"2381203220"</f>
        <v>2381203220</v>
      </c>
      <c r="C1069" s="4">
        <v>0</v>
      </c>
      <c r="D1069" s="4" t="s">
        <v>5</v>
      </c>
    </row>
    <row r="1070" s="1" customFormat="1" spans="1:4">
      <c r="A1070" s="4" t="str">
        <f t="shared" si="17"/>
        <v>20230302</v>
      </c>
      <c r="B1070" s="4" t="str">
        <f>"2381203223"</f>
        <v>2381203223</v>
      </c>
      <c r="C1070" s="4">
        <v>0</v>
      </c>
      <c r="D1070" s="4" t="s">
        <v>5</v>
      </c>
    </row>
    <row r="1071" s="1" customFormat="1" spans="1:4">
      <c r="A1071" s="4" t="str">
        <f t="shared" si="17"/>
        <v>20230302</v>
      </c>
      <c r="B1071" s="4" t="str">
        <f>"2381203227"</f>
        <v>2381203227</v>
      </c>
      <c r="C1071" s="4">
        <v>0</v>
      </c>
      <c r="D1071" s="4" t="s">
        <v>5</v>
      </c>
    </row>
    <row r="1072" s="1" customFormat="1" spans="1:4">
      <c r="A1072" s="4" t="str">
        <f t="shared" si="17"/>
        <v>20230302</v>
      </c>
      <c r="B1072" s="4" t="str">
        <f>"2381203228"</f>
        <v>2381203228</v>
      </c>
      <c r="C1072" s="4">
        <v>0</v>
      </c>
      <c r="D1072" s="4" t="s">
        <v>5</v>
      </c>
    </row>
    <row r="1073" s="1" customFormat="1" spans="1:4">
      <c r="A1073" s="4" t="str">
        <f t="shared" si="17"/>
        <v>20230302</v>
      </c>
      <c r="B1073" s="4" t="str">
        <f>"2381203230"</f>
        <v>2381203230</v>
      </c>
      <c r="C1073" s="4">
        <v>0</v>
      </c>
      <c r="D1073" s="4" t="s">
        <v>5</v>
      </c>
    </row>
    <row r="1074" s="1" customFormat="1" spans="1:4">
      <c r="A1074" s="4" t="str">
        <f t="shared" si="17"/>
        <v>20230302</v>
      </c>
      <c r="B1074" s="4" t="str">
        <f>"2381203304"</f>
        <v>2381203304</v>
      </c>
      <c r="C1074" s="4">
        <v>0</v>
      </c>
      <c r="D1074" s="4" t="s">
        <v>5</v>
      </c>
    </row>
    <row r="1075" s="1" customFormat="1" spans="1:4">
      <c r="A1075" s="4" t="str">
        <f t="shared" si="17"/>
        <v>20230302</v>
      </c>
      <c r="B1075" s="4" t="str">
        <f>"2381203307"</f>
        <v>2381203307</v>
      </c>
      <c r="C1075" s="4">
        <v>0</v>
      </c>
      <c r="D1075" s="4" t="s">
        <v>5</v>
      </c>
    </row>
    <row r="1076" s="1" customFormat="1" spans="1:4">
      <c r="A1076" s="4" t="str">
        <f t="shared" si="17"/>
        <v>20230302</v>
      </c>
      <c r="B1076" s="4" t="str">
        <f>"2381203309"</f>
        <v>2381203309</v>
      </c>
      <c r="C1076" s="4">
        <v>0</v>
      </c>
      <c r="D1076" s="4" t="s">
        <v>5</v>
      </c>
    </row>
    <row r="1077" s="1" customFormat="1" spans="1:4">
      <c r="A1077" s="4" t="str">
        <f t="shared" si="17"/>
        <v>20230302</v>
      </c>
      <c r="B1077" s="4" t="str">
        <f>"2381203314"</f>
        <v>2381203314</v>
      </c>
      <c r="C1077" s="4">
        <v>0</v>
      </c>
      <c r="D1077" s="4" t="s">
        <v>5</v>
      </c>
    </row>
    <row r="1078" s="1" customFormat="1" spans="1:4">
      <c r="A1078" s="4" t="str">
        <f t="shared" si="17"/>
        <v>20230302</v>
      </c>
      <c r="B1078" s="4" t="str">
        <f>"2381203315"</f>
        <v>2381203315</v>
      </c>
      <c r="C1078" s="4">
        <v>0</v>
      </c>
      <c r="D1078" s="4" t="s">
        <v>5</v>
      </c>
    </row>
    <row r="1079" s="1" customFormat="1" spans="1:4">
      <c r="A1079" s="4" t="str">
        <f t="shared" si="17"/>
        <v>20230302</v>
      </c>
      <c r="B1079" s="4" t="str">
        <f>"2381203323"</f>
        <v>2381203323</v>
      </c>
      <c r="C1079" s="4">
        <v>0</v>
      </c>
      <c r="D1079" s="4" t="s">
        <v>5</v>
      </c>
    </row>
    <row r="1080" s="1" customFormat="1" spans="1:4">
      <c r="A1080" s="4" t="str">
        <f t="shared" si="17"/>
        <v>20230302</v>
      </c>
      <c r="B1080" s="4" t="str">
        <f>"2381203401"</f>
        <v>2381203401</v>
      </c>
      <c r="C1080" s="4">
        <v>0</v>
      </c>
      <c r="D1080" s="4" t="s">
        <v>5</v>
      </c>
    </row>
    <row r="1081" s="1" customFormat="1" spans="1:4">
      <c r="A1081" s="4" t="str">
        <f t="shared" si="17"/>
        <v>20230302</v>
      </c>
      <c r="B1081" s="4" t="str">
        <f>"2381203404"</f>
        <v>2381203404</v>
      </c>
      <c r="C1081" s="4">
        <v>0</v>
      </c>
      <c r="D1081" s="4" t="s">
        <v>5</v>
      </c>
    </row>
    <row r="1082" s="1" customFormat="1" spans="1:4">
      <c r="A1082" s="4" t="str">
        <f t="shared" si="17"/>
        <v>20230302</v>
      </c>
      <c r="B1082" s="4" t="str">
        <f>"2381203414"</f>
        <v>2381203414</v>
      </c>
      <c r="C1082" s="4">
        <v>0</v>
      </c>
      <c r="D1082" s="4" t="s">
        <v>5</v>
      </c>
    </row>
    <row r="1083" s="1" customFormat="1" spans="1:4">
      <c r="A1083" s="4" t="str">
        <f t="shared" si="17"/>
        <v>20230302</v>
      </c>
      <c r="B1083" s="4" t="str">
        <f>"2381203416"</f>
        <v>2381203416</v>
      </c>
      <c r="C1083" s="4">
        <v>0</v>
      </c>
      <c r="D1083" s="4" t="s">
        <v>5</v>
      </c>
    </row>
    <row r="1084" s="1" customFormat="1" spans="1:4">
      <c r="A1084" s="4" t="str">
        <f t="shared" si="17"/>
        <v>20230302</v>
      </c>
      <c r="B1084" s="4" t="str">
        <f>"2381203417"</f>
        <v>2381203417</v>
      </c>
      <c r="C1084" s="4">
        <v>0</v>
      </c>
      <c r="D1084" s="4" t="s">
        <v>5</v>
      </c>
    </row>
    <row r="1085" s="1" customFormat="1" spans="1:4">
      <c r="A1085" s="4" t="str">
        <f t="shared" si="17"/>
        <v>20230302</v>
      </c>
      <c r="B1085" s="4" t="str">
        <f>"2381203424"</f>
        <v>2381203424</v>
      </c>
      <c r="C1085" s="4">
        <v>0</v>
      </c>
      <c r="D1085" s="4" t="s">
        <v>5</v>
      </c>
    </row>
    <row r="1086" s="1" customFormat="1" spans="1:4">
      <c r="A1086" s="4" t="str">
        <f t="shared" si="17"/>
        <v>20230302</v>
      </c>
      <c r="B1086" s="4" t="str">
        <f>"2381203430"</f>
        <v>2381203430</v>
      </c>
      <c r="C1086" s="4">
        <v>0</v>
      </c>
      <c r="D1086" s="4" t="s">
        <v>5</v>
      </c>
    </row>
    <row r="1087" s="1" customFormat="1" spans="1:4">
      <c r="A1087" s="4" t="str">
        <f t="shared" si="17"/>
        <v>20230302</v>
      </c>
      <c r="B1087" s="4" t="str">
        <f>"2381203501"</f>
        <v>2381203501</v>
      </c>
      <c r="C1087" s="4">
        <v>0</v>
      </c>
      <c r="D1087" s="4" t="s">
        <v>5</v>
      </c>
    </row>
    <row r="1088" s="1" customFormat="1" spans="1:4">
      <c r="A1088" s="4" t="str">
        <f t="shared" si="17"/>
        <v>20230302</v>
      </c>
      <c r="B1088" s="4" t="str">
        <f>"2381203502"</f>
        <v>2381203502</v>
      </c>
      <c r="C1088" s="4">
        <v>0</v>
      </c>
      <c r="D1088" s="4" t="s">
        <v>5</v>
      </c>
    </row>
    <row r="1089" s="1" customFormat="1" spans="1:4">
      <c r="A1089" s="4" t="str">
        <f t="shared" si="17"/>
        <v>20230302</v>
      </c>
      <c r="B1089" s="4" t="str">
        <f>"2381203503"</f>
        <v>2381203503</v>
      </c>
      <c r="C1089" s="4">
        <v>0</v>
      </c>
      <c r="D1089" s="4" t="s">
        <v>5</v>
      </c>
    </row>
    <row r="1090" s="1" customFormat="1" spans="1:4">
      <c r="A1090" s="4" t="str">
        <f t="shared" si="17"/>
        <v>20230302</v>
      </c>
      <c r="B1090" s="4" t="str">
        <f>"2381203505"</f>
        <v>2381203505</v>
      </c>
      <c r="C1090" s="4">
        <v>0</v>
      </c>
      <c r="D1090" s="4" t="s">
        <v>5</v>
      </c>
    </row>
    <row r="1091" s="1" customFormat="1" spans="1:4">
      <c r="A1091" s="4" t="str">
        <f t="shared" si="17"/>
        <v>20230302</v>
      </c>
      <c r="B1091" s="4" t="str">
        <f>"2381203507"</f>
        <v>2381203507</v>
      </c>
      <c r="C1091" s="4">
        <v>0</v>
      </c>
      <c r="D1091" s="4" t="s">
        <v>5</v>
      </c>
    </row>
    <row r="1092" s="1" customFormat="1" spans="1:4">
      <c r="A1092" s="4" t="str">
        <f t="shared" si="17"/>
        <v>20230302</v>
      </c>
      <c r="B1092" s="4" t="str">
        <f>"2381203511"</f>
        <v>2381203511</v>
      </c>
      <c r="C1092" s="4">
        <v>0</v>
      </c>
      <c r="D1092" s="4" t="s">
        <v>5</v>
      </c>
    </row>
    <row r="1093" s="1" customFormat="1" spans="1:4">
      <c r="A1093" s="4" t="str">
        <f t="shared" si="17"/>
        <v>20230302</v>
      </c>
      <c r="B1093" s="4" t="str">
        <f>"2381203519"</f>
        <v>2381203519</v>
      </c>
      <c r="C1093" s="4">
        <v>0</v>
      </c>
      <c r="D1093" s="4" t="s">
        <v>5</v>
      </c>
    </row>
    <row r="1094" s="1" customFormat="1" spans="1:4">
      <c r="A1094" s="4" t="str">
        <f t="shared" si="17"/>
        <v>20230302</v>
      </c>
      <c r="B1094" s="4" t="str">
        <f>"2381203522"</f>
        <v>2381203522</v>
      </c>
      <c r="C1094" s="4">
        <v>0</v>
      </c>
      <c r="D1094" s="4" t="s">
        <v>5</v>
      </c>
    </row>
    <row r="1095" s="1" customFormat="1" spans="1:4">
      <c r="A1095" s="4" t="str">
        <f t="shared" si="17"/>
        <v>20230302</v>
      </c>
      <c r="B1095" s="4" t="str">
        <f>"2381203524"</f>
        <v>2381203524</v>
      </c>
      <c r="C1095" s="4">
        <v>0</v>
      </c>
      <c r="D1095" s="4" t="s">
        <v>5</v>
      </c>
    </row>
    <row r="1096" s="1" customFormat="1" spans="1:4">
      <c r="A1096" s="4" t="str">
        <f t="shared" si="17"/>
        <v>20230302</v>
      </c>
      <c r="B1096" s="4" t="str">
        <f>"2381203527"</f>
        <v>2381203527</v>
      </c>
      <c r="C1096" s="4">
        <v>0</v>
      </c>
      <c r="D1096" s="4" t="s">
        <v>5</v>
      </c>
    </row>
    <row r="1097" s="1" customFormat="1" spans="1:4">
      <c r="A1097" s="4" t="str">
        <f t="shared" si="17"/>
        <v>20230302</v>
      </c>
      <c r="B1097" s="4" t="str">
        <f>"2381203529"</f>
        <v>2381203529</v>
      </c>
      <c r="C1097" s="4">
        <v>0</v>
      </c>
      <c r="D1097" s="4" t="s">
        <v>5</v>
      </c>
    </row>
    <row r="1098" s="1" customFormat="1" spans="1:4">
      <c r="A1098" s="4" t="str">
        <f t="shared" si="17"/>
        <v>20230302</v>
      </c>
      <c r="B1098" s="4" t="str">
        <f>"2381203603"</f>
        <v>2381203603</v>
      </c>
      <c r="C1098" s="4">
        <v>0</v>
      </c>
      <c r="D1098" s="4" t="s">
        <v>5</v>
      </c>
    </row>
    <row r="1099" s="1" customFormat="1" spans="1:4">
      <c r="A1099" s="4" t="str">
        <f t="shared" si="17"/>
        <v>20230302</v>
      </c>
      <c r="B1099" s="4" t="str">
        <f>"2381203605"</f>
        <v>2381203605</v>
      </c>
      <c r="C1099" s="4">
        <v>0</v>
      </c>
      <c r="D1099" s="4" t="s">
        <v>5</v>
      </c>
    </row>
    <row r="1100" s="1" customFormat="1" spans="1:4">
      <c r="A1100" s="4" t="str">
        <f t="shared" si="17"/>
        <v>20230302</v>
      </c>
      <c r="B1100" s="4" t="str">
        <f>"2381203606"</f>
        <v>2381203606</v>
      </c>
      <c r="C1100" s="4">
        <v>0</v>
      </c>
      <c r="D1100" s="4" t="s">
        <v>5</v>
      </c>
    </row>
    <row r="1101" s="1" customFormat="1" spans="1:4">
      <c r="A1101" s="4" t="str">
        <f t="shared" si="17"/>
        <v>20230302</v>
      </c>
      <c r="B1101" s="4" t="str">
        <f>"2381203608"</f>
        <v>2381203608</v>
      </c>
      <c r="C1101" s="4">
        <v>0</v>
      </c>
      <c r="D1101" s="4" t="s">
        <v>5</v>
      </c>
    </row>
    <row r="1102" s="1" customFormat="1" spans="1:4">
      <c r="A1102" s="4" t="str">
        <f t="shared" si="17"/>
        <v>20230302</v>
      </c>
      <c r="B1102" s="4" t="str">
        <f>"2381203611"</f>
        <v>2381203611</v>
      </c>
      <c r="C1102" s="4">
        <v>0</v>
      </c>
      <c r="D1102" s="4" t="s">
        <v>5</v>
      </c>
    </row>
    <row r="1103" s="1" customFormat="1" spans="1:4">
      <c r="A1103" s="4" t="str">
        <f t="shared" si="17"/>
        <v>20230302</v>
      </c>
      <c r="B1103" s="4" t="str">
        <f>"2381203616"</f>
        <v>2381203616</v>
      </c>
      <c r="C1103" s="4">
        <v>0</v>
      </c>
      <c r="D1103" s="4" t="s">
        <v>5</v>
      </c>
    </row>
    <row r="1104" s="1" customFormat="1" spans="1:4">
      <c r="A1104" s="4" t="str">
        <f t="shared" si="17"/>
        <v>20230302</v>
      </c>
      <c r="B1104" s="4" t="str">
        <f>"2381203623"</f>
        <v>2381203623</v>
      </c>
      <c r="C1104" s="4">
        <v>0</v>
      </c>
      <c r="D1104" s="4" t="s">
        <v>5</v>
      </c>
    </row>
    <row r="1105" s="1" customFormat="1" spans="1:4">
      <c r="A1105" s="4" t="str">
        <f t="shared" si="17"/>
        <v>20230302</v>
      </c>
      <c r="B1105" s="4" t="str">
        <f>"2381203625"</f>
        <v>2381203625</v>
      </c>
      <c r="C1105" s="4">
        <v>0</v>
      </c>
      <c r="D1105" s="4" t="s">
        <v>5</v>
      </c>
    </row>
    <row r="1106" s="1" customFormat="1" spans="1:4">
      <c r="A1106" s="4" t="str">
        <f t="shared" si="17"/>
        <v>20230302</v>
      </c>
      <c r="B1106" s="4" t="str">
        <f>"2381203626"</f>
        <v>2381203626</v>
      </c>
      <c r="C1106" s="4">
        <v>0</v>
      </c>
      <c r="D1106" s="4" t="s">
        <v>5</v>
      </c>
    </row>
    <row r="1107" s="1" customFormat="1" spans="1:4">
      <c r="A1107" s="4" t="str">
        <f t="shared" si="17"/>
        <v>20230302</v>
      </c>
      <c r="B1107" s="4" t="str">
        <f>"2381203628"</f>
        <v>2381203628</v>
      </c>
      <c r="C1107" s="4">
        <v>0</v>
      </c>
      <c r="D1107" s="4" t="s">
        <v>5</v>
      </c>
    </row>
    <row r="1108" s="1" customFormat="1" spans="1:4">
      <c r="A1108" s="4" t="str">
        <f t="shared" si="17"/>
        <v>20230302</v>
      </c>
      <c r="B1108" s="4" t="str">
        <f>"2381203630"</f>
        <v>2381203630</v>
      </c>
      <c r="C1108" s="4">
        <v>0</v>
      </c>
      <c r="D1108" s="4" t="s">
        <v>5</v>
      </c>
    </row>
    <row r="1109" s="1" customFormat="1" spans="1:4">
      <c r="A1109" s="4" t="str">
        <f t="shared" si="17"/>
        <v>20230302</v>
      </c>
      <c r="B1109" s="4" t="str">
        <f>"2381203701"</f>
        <v>2381203701</v>
      </c>
      <c r="C1109" s="4">
        <v>0</v>
      </c>
      <c r="D1109" s="4" t="s">
        <v>5</v>
      </c>
    </row>
    <row r="1110" s="1" customFormat="1" spans="1:4">
      <c r="A1110" s="4" t="str">
        <f t="shared" si="17"/>
        <v>20230302</v>
      </c>
      <c r="B1110" s="4" t="str">
        <f>"2381203702"</f>
        <v>2381203702</v>
      </c>
      <c r="C1110" s="4">
        <v>0</v>
      </c>
      <c r="D1110" s="4" t="s">
        <v>5</v>
      </c>
    </row>
    <row r="1111" s="1" customFormat="1" spans="1:4">
      <c r="A1111" s="4" t="str">
        <f t="shared" si="17"/>
        <v>20230302</v>
      </c>
      <c r="B1111" s="4" t="str">
        <f>"2381203704"</f>
        <v>2381203704</v>
      </c>
      <c r="C1111" s="4">
        <v>0</v>
      </c>
      <c r="D1111" s="4" t="s">
        <v>5</v>
      </c>
    </row>
    <row r="1112" s="1" customFormat="1" spans="1:4">
      <c r="A1112" s="4" t="str">
        <f t="shared" si="17"/>
        <v>20230302</v>
      </c>
      <c r="B1112" s="4" t="str">
        <f>"2381203707"</f>
        <v>2381203707</v>
      </c>
      <c r="C1112" s="4">
        <v>0</v>
      </c>
      <c r="D1112" s="4" t="s">
        <v>5</v>
      </c>
    </row>
    <row r="1113" s="1" customFormat="1" spans="1:4">
      <c r="A1113" s="4" t="str">
        <f t="shared" si="17"/>
        <v>20230302</v>
      </c>
      <c r="B1113" s="4" t="str">
        <f>"2381203708"</f>
        <v>2381203708</v>
      </c>
      <c r="C1113" s="4">
        <v>0</v>
      </c>
      <c r="D1113" s="4" t="s">
        <v>5</v>
      </c>
    </row>
    <row r="1114" s="1" customFormat="1" spans="1:4">
      <c r="A1114" s="4" t="str">
        <f t="shared" si="17"/>
        <v>20230302</v>
      </c>
      <c r="B1114" s="4" t="str">
        <f>"2381203709"</f>
        <v>2381203709</v>
      </c>
      <c r="C1114" s="4">
        <v>0</v>
      </c>
      <c r="D1114" s="4" t="s">
        <v>5</v>
      </c>
    </row>
    <row r="1115" s="1" customFormat="1" spans="1:4">
      <c r="A1115" s="4" t="str">
        <f t="shared" si="17"/>
        <v>20230302</v>
      </c>
      <c r="B1115" s="4" t="str">
        <f>"2381203710"</f>
        <v>2381203710</v>
      </c>
      <c r="C1115" s="4">
        <v>0</v>
      </c>
      <c r="D1115" s="4" t="s">
        <v>5</v>
      </c>
    </row>
    <row r="1116" s="1" customFormat="1" spans="1:4">
      <c r="A1116" s="4" t="str">
        <f t="shared" si="17"/>
        <v>20230302</v>
      </c>
      <c r="B1116" s="4" t="str">
        <f>"2381203716"</f>
        <v>2381203716</v>
      </c>
      <c r="C1116" s="4">
        <v>0</v>
      </c>
      <c r="D1116" s="4" t="s">
        <v>5</v>
      </c>
    </row>
    <row r="1117" s="1" customFormat="1" spans="1:4">
      <c r="A1117" s="4" t="str">
        <f t="shared" si="17"/>
        <v>20230302</v>
      </c>
      <c r="B1117" s="4" t="str">
        <f>"2381203718"</f>
        <v>2381203718</v>
      </c>
      <c r="C1117" s="4">
        <v>0</v>
      </c>
      <c r="D1117" s="4" t="s">
        <v>5</v>
      </c>
    </row>
    <row r="1118" s="1" customFormat="1" spans="1:4">
      <c r="A1118" s="4" t="str">
        <f t="shared" si="17"/>
        <v>20230302</v>
      </c>
      <c r="B1118" s="4" t="str">
        <f>"2381203720"</f>
        <v>2381203720</v>
      </c>
      <c r="C1118" s="4">
        <v>0</v>
      </c>
      <c r="D1118" s="4" t="s">
        <v>5</v>
      </c>
    </row>
    <row r="1119" s="1" customFormat="1" spans="1:4">
      <c r="A1119" s="4" t="str">
        <f t="shared" si="17"/>
        <v>20230302</v>
      </c>
      <c r="B1119" s="4" t="str">
        <f>"2381203727"</f>
        <v>2381203727</v>
      </c>
      <c r="C1119" s="4">
        <v>0</v>
      </c>
      <c r="D1119" s="4" t="s">
        <v>5</v>
      </c>
    </row>
    <row r="1120" s="1" customFormat="1" spans="1:4">
      <c r="A1120" s="4" t="str">
        <f t="shared" si="17"/>
        <v>20230302</v>
      </c>
      <c r="B1120" s="4" t="str">
        <f>"2381203729"</f>
        <v>2381203729</v>
      </c>
      <c r="C1120" s="4">
        <v>0</v>
      </c>
      <c r="D1120" s="4" t="s">
        <v>5</v>
      </c>
    </row>
    <row r="1121" s="1" customFormat="1" spans="1:4">
      <c r="A1121" s="4" t="str">
        <f t="shared" si="17"/>
        <v>20230302</v>
      </c>
      <c r="B1121" s="4" t="str">
        <f>"2381203801"</f>
        <v>2381203801</v>
      </c>
      <c r="C1121" s="4">
        <v>0</v>
      </c>
      <c r="D1121" s="4" t="s">
        <v>5</v>
      </c>
    </row>
    <row r="1122" s="1" customFormat="1" spans="1:4">
      <c r="A1122" s="4" t="str">
        <f t="shared" si="17"/>
        <v>20230302</v>
      </c>
      <c r="B1122" s="4" t="str">
        <f>"2381203802"</f>
        <v>2381203802</v>
      </c>
      <c r="C1122" s="4">
        <v>0</v>
      </c>
      <c r="D1122" s="4" t="s">
        <v>5</v>
      </c>
    </row>
    <row r="1123" s="1" customFormat="1" spans="1:4">
      <c r="A1123" s="4" t="str">
        <f t="shared" si="17"/>
        <v>20230302</v>
      </c>
      <c r="B1123" s="4" t="str">
        <f>"2381203804"</f>
        <v>2381203804</v>
      </c>
      <c r="C1123" s="4">
        <v>0</v>
      </c>
      <c r="D1123" s="4" t="s">
        <v>5</v>
      </c>
    </row>
    <row r="1124" s="1" customFormat="1" spans="1:4">
      <c r="A1124" s="4" t="str">
        <f t="shared" si="17"/>
        <v>20230302</v>
      </c>
      <c r="B1124" s="4" t="str">
        <f>"2381203805"</f>
        <v>2381203805</v>
      </c>
      <c r="C1124" s="4">
        <v>0</v>
      </c>
      <c r="D1124" s="4" t="s">
        <v>5</v>
      </c>
    </row>
    <row r="1125" s="1" customFormat="1" spans="1:4">
      <c r="A1125" s="4" t="str">
        <f t="shared" si="17"/>
        <v>20230302</v>
      </c>
      <c r="B1125" s="4" t="str">
        <f>"2381203807"</f>
        <v>2381203807</v>
      </c>
      <c r="C1125" s="4">
        <v>0</v>
      </c>
      <c r="D1125" s="4" t="s">
        <v>5</v>
      </c>
    </row>
    <row r="1126" s="1" customFormat="1" spans="1:4">
      <c r="A1126" s="4" t="str">
        <f t="shared" si="17"/>
        <v>20230302</v>
      </c>
      <c r="B1126" s="4" t="str">
        <f>"2381203810"</f>
        <v>2381203810</v>
      </c>
      <c r="C1126" s="4">
        <v>0</v>
      </c>
      <c r="D1126" s="4" t="s">
        <v>5</v>
      </c>
    </row>
    <row r="1127" s="1" customFormat="1" spans="1:4">
      <c r="A1127" s="4" t="str">
        <f t="shared" si="17"/>
        <v>20230302</v>
      </c>
      <c r="B1127" s="4" t="str">
        <f>"2381203812"</f>
        <v>2381203812</v>
      </c>
      <c r="C1127" s="4">
        <v>0</v>
      </c>
      <c r="D1127" s="4" t="s">
        <v>5</v>
      </c>
    </row>
    <row r="1128" s="1" customFormat="1" spans="1:4">
      <c r="A1128" s="4" t="str">
        <f t="shared" si="17"/>
        <v>20230302</v>
      </c>
      <c r="B1128" s="4" t="str">
        <f>"2381203814"</f>
        <v>2381203814</v>
      </c>
      <c r="C1128" s="4">
        <v>0</v>
      </c>
      <c r="D1128" s="4" t="s">
        <v>5</v>
      </c>
    </row>
    <row r="1129" s="1" customFormat="1" spans="1:4">
      <c r="A1129" s="4" t="str">
        <f t="shared" ref="A1129:A1156" si="18">"20230302"</f>
        <v>20230302</v>
      </c>
      <c r="B1129" s="4" t="str">
        <f>"2381203815"</f>
        <v>2381203815</v>
      </c>
      <c r="C1129" s="4">
        <v>0</v>
      </c>
      <c r="D1129" s="4" t="s">
        <v>5</v>
      </c>
    </row>
    <row r="1130" s="1" customFormat="1" spans="1:4">
      <c r="A1130" s="4" t="str">
        <f t="shared" si="18"/>
        <v>20230302</v>
      </c>
      <c r="B1130" s="4" t="str">
        <f>"2381203816"</f>
        <v>2381203816</v>
      </c>
      <c r="C1130" s="4">
        <v>0</v>
      </c>
      <c r="D1130" s="4" t="s">
        <v>5</v>
      </c>
    </row>
    <row r="1131" s="1" customFormat="1" spans="1:4">
      <c r="A1131" s="4" t="str">
        <f t="shared" si="18"/>
        <v>20230302</v>
      </c>
      <c r="B1131" s="4" t="str">
        <f>"2381203817"</f>
        <v>2381203817</v>
      </c>
      <c r="C1131" s="4">
        <v>0</v>
      </c>
      <c r="D1131" s="4" t="s">
        <v>5</v>
      </c>
    </row>
    <row r="1132" s="1" customFormat="1" spans="1:4">
      <c r="A1132" s="4" t="str">
        <f t="shared" si="18"/>
        <v>20230302</v>
      </c>
      <c r="B1132" s="4" t="str">
        <f>"2381203818"</f>
        <v>2381203818</v>
      </c>
      <c r="C1132" s="4">
        <v>0</v>
      </c>
      <c r="D1132" s="4" t="s">
        <v>5</v>
      </c>
    </row>
    <row r="1133" s="1" customFormat="1" spans="1:4">
      <c r="A1133" s="4" t="str">
        <f t="shared" si="18"/>
        <v>20230302</v>
      </c>
      <c r="B1133" s="4" t="str">
        <f>"2381203821"</f>
        <v>2381203821</v>
      </c>
      <c r="C1133" s="4">
        <v>0</v>
      </c>
      <c r="D1133" s="4" t="s">
        <v>5</v>
      </c>
    </row>
    <row r="1134" s="1" customFormat="1" spans="1:4">
      <c r="A1134" s="4" t="str">
        <f t="shared" si="18"/>
        <v>20230302</v>
      </c>
      <c r="B1134" s="4" t="str">
        <f>"2381203823"</f>
        <v>2381203823</v>
      </c>
      <c r="C1134" s="4">
        <v>0</v>
      </c>
      <c r="D1134" s="4" t="s">
        <v>5</v>
      </c>
    </row>
    <row r="1135" s="1" customFormat="1" spans="1:4">
      <c r="A1135" s="4" t="str">
        <f t="shared" si="18"/>
        <v>20230302</v>
      </c>
      <c r="B1135" s="4" t="str">
        <f>"2381203824"</f>
        <v>2381203824</v>
      </c>
      <c r="C1135" s="4">
        <v>0</v>
      </c>
      <c r="D1135" s="4" t="s">
        <v>5</v>
      </c>
    </row>
    <row r="1136" s="1" customFormat="1" spans="1:4">
      <c r="A1136" s="4" t="str">
        <f t="shared" si="18"/>
        <v>20230302</v>
      </c>
      <c r="B1136" s="4" t="str">
        <f>"2381203826"</f>
        <v>2381203826</v>
      </c>
      <c r="C1136" s="4">
        <v>0</v>
      </c>
      <c r="D1136" s="4" t="s">
        <v>5</v>
      </c>
    </row>
    <row r="1137" s="1" customFormat="1" spans="1:4">
      <c r="A1137" s="4" t="str">
        <f t="shared" si="18"/>
        <v>20230302</v>
      </c>
      <c r="B1137" s="4" t="str">
        <f>"2381203827"</f>
        <v>2381203827</v>
      </c>
      <c r="C1137" s="4">
        <v>0</v>
      </c>
      <c r="D1137" s="4" t="s">
        <v>5</v>
      </c>
    </row>
    <row r="1138" s="1" customFormat="1" spans="1:4">
      <c r="A1138" s="4" t="str">
        <f t="shared" si="18"/>
        <v>20230302</v>
      </c>
      <c r="B1138" s="4" t="str">
        <f>"2381203829"</f>
        <v>2381203829</v>
      </c>
      <c r="C1138" s="4">
        <v>0</v>
      </c>
      <c r="D1138" s="4" t="s">
        <v>5</v>
      </c>
    </row>
    <row r="1139" s="1" customFormat="1" spans="1:4">
      <c r="A1139" s="4" t="str">
        <f t="shared" si="18"/>
        <v>20230302</v>
      </c>
      <c r="B1139" s="4" t="str">
        <f>"2381203903"</f>
        <v>2381203903</v>
      </c>
      <c r="C1139" s="4">
        <v>0</v>
      </c>
      <c r="D1139" s="4" t="s">
        <v>5</v>
      </c>
    </row>
    <row r="1140" s="1" customFormat="1" spans="1:4">
      <c r="A1140" s="4" t="str">
        <f t="shared" si="18"/>
        <v>20230302</v>
      </c>
      <c r="B1140" s="4" t="str">
        <f>"2381203904"</f>
        <v>2381203904</v>
      </c>
      <c r="C1140" s="4">
        <v>0</v>
      </c>
      <c r="D1140" s="4" t="s">
        <v>5</v>
      </c>
    </row>
    <row r="1141" s="1" customFormat="1" spans="1:4">
      <c r="A1141" s="4" t="str">
        <f t="shared" si="18"/>
        <v>20230302</v>
      </c>
      <c r="B1141" s="4" t="str">
        <f>"2381203906"</f>
        <v>2381203906</v>
      </c>
      <c r="C1141" s="4">
        <v>0</v>
      </c>
      <c r="D1141" s="4" t="s">
        <v>5</v>
      </c>
    </row>
    <row r="1142" s="1" customFormat="1" spans="1:4">
      <c r="A1142" s="4" t="str">
        <f t="shared" si="18"/>
        <v>20230302</v>
      </c>
      <c r="B1142" s="4" t="str">
        <f>"2381203909"</f>
        <v>2381203909</v>
      </c>
      <c r="C1142" s="4">
        <v>0</v>
      </c>
      <c r="D1142" s="4" t="s">
        <v>5</v>
      </c>
    </row>
    <row r="1143" s="1" customFormat="1" spans="1:4">
      <c r="A1143" s="4" t="str">
        <f t="shared" si="18"/>
        <v>20230302</v>
      </c>
      <c r="B1143" s="4" t="str">
        <f>"2381203910"</f>
        <v>2381203910</v>
      </c>
      <c r="C1143" s="4">
        <v>0</v>
      </c>
      <c r="D1143" s="4" t="s">
        <v>5</v>
      </c>
    </row>
    <row r="1144" s="1" customFormat="1" spans="1:4">
      <c r="A1144" s="4" t="str">
        <f t="shared" si="18"/>
        <v>20230302</v>
      </c>
      <c r="B1144" s="4" t="str">
        <f>"2381203911"</f>
        <v>2381203911</v>
      </c>
      <c r="C1144" s="4">
        <v>0</v>
      </c>
      <c r="D1144" s="4" t="s">
        <v>5</v>
      </c>
    </row>
    <row r="1145" s="1" customFormat="1" spans="1:4">
      <c r="A1145" s="4" t="str">
        <f t="shared" si="18"/>
        <v>20230302</v>
      </c>
      <c r="B1145" s="4" t="str">
        <f>"2381203912"</f>
        <v>2381203912</v>
      </c>
      <c r="C1145" s="4">
        <v>0</v>
      </c>
      <c r="D1145" s="4" t="s">
        <v>5</v>
      </c>
    </row>
    <row r="1146" s="1" customFormat="1" spans="1:4">
      <c r="A1146" s="4" t="str">
        <f t="shared" si="18"/>
        <v>20230302</v>
      </c>
      <c r="B1146" s="4" t="str">
        <f>"2381203913"</f>
        <v>2381203913</v>
      </c>
      <c r="C1146" s="4">
        <v>0</v>
      </c>
      <c r="D1146" s="4" t="s">
        <v>5</v>
      </c>
    </row>
    <row r="1147" s="1" customFormat="1" spans="1:4">
      <c r="A1147" s="4" t="str">
        <f t="shared" si="18"/>
        <v>20230302</v>
      </c>
      <c r="B1147" s="4" t="str">
        <f>"2381203914"</f>
        <v>2381203914</v>
      </c>
      <c r="C1147" s="4">
        <v>0</v>
      </c>
      <c r="D1147" s="4" t="s">
        <v>5</v>
      </c>
    </row>
    <row r="1148" s="1" customFormat="1" spans="1:4">
      <c r="A1148" s="4" t="str">
        <f t="shared" si="18"/>
        <v>20230302</v>
      </c>
      <c r="B1148" s="4" t="str">
        <f>"2381203916"</f>
        <v>2381203916</v>
      </c>
      <c r="C1148" s="4">
        <v>0</v>
      </c>
      <c r="D1148" s="4" t="s">
        <v>5</v>
      </c>
    </row>
    <row r="1149" s="1" customFormat="1" spans="1:4">
      <c r="A1149" s="4" t="str">
        <f t="shared" si="18"/>
        <v>20230302</v>
      </c>
      <c r="B1149" s="4" t="str">
        <f>"2381203918"</f>
        <v>2381203918</v>
      </c>
      <c r="C1149" s="4">
        <v>0</v>
      </c>
      <c r="D1149" s="4" t="s">
        <v>5</v>
      </c>
    </row>
    <row r="1150" s="1" customFormat="1" spans="1:4">
      <c r="A1150" s="4" t="str">
        <f t="shared" si="18"/>
        <v>20230302</v>
      </c>
      <c r="B1150" s="4" t="str">
        <f>"2381203920"</f>
        <v>2381203920</v>
      </c>
      <c r="C1150" s="4">
        <v>0</v>
      </c>
      <c r="D1150" s="4" t="s">
        <v>5</v>
      </c>
    </row>
    <row r="1151" s="1" customFormat="1" spans="1:4">
      <c r="A1151" s="4" t="str">
        <f t="shared" si="18"/>
        <v>20230302</v>
      </c>
      <c r="B1151" s="4" t="str">
        <f>"2381203925"</f>
        <v>2381203925</v>
      </c>
      <c r="C1151" s="4">
        <v>0</v>
      </c>
      <c r="D1151" s="4" t="s">
        <v>5</v>
      </c>
    </row>
    <row r="1152" s="1" customFormat="1" spans="1:4">
      <c r="A1152" s="4" t="str">
        <f t="shared" si="18"/>
        <v>20230302</v>
      </c>
      <c r="B1152" s="4" t="str">
        <f>"2381203927"</f>
        <v>2381203927</v>
      </c>
      <c r="C1152" s="4">
        <v>0</v>
      </c>
      <c r="D1152" s="4" t="s">
        <v>5</v>
      </c>
    </row>
    <row r="1153" s="1" customFormat="1" spans="1:4">
      <c r="A1153" s="4" t="str">
        <f t="shared" si="18"/>
        <v>20230302</v>
      </c>
      <c r="B1153" s="4" t="str">
        <f>"2381203928"</f>
        <v>2381203928</v>
      </c>
      <c r="C1153" s="4">
        <v>0</v>
      </c>
      <c r="D1153" s="4" t="s">
        <v>5</v>
      </c>
    </row>
    <row r="1154" s="1" customFormat="1" spans="1:4">
      <c r="A1154" s="4" t="str">
        <f t="shared" si="18"/>
        <v>20230302</v>
      </c>
      <c r="B1154" s="4" t="str">
        <f>"2381203929"</f>
        <v>2381203929</v>
      </c>
      <c r="C1154" s="4">
        <v>0</v>
      </c>
      <c r="D1154" s="4" t="s">
        <v>5</v>
      </c>
    </row>
    <row r="1155" s="1" customFormat="1" spans="1:4">
      <c r="A1155" s="4" t="str">
        <f t="shared" si="18"/>
        <v>20230302</v>
      </c>
      <c r="B1155" s="4" t="str">
        <f>"2381204006"</f>
        <v>2381204006</v>
      </c>
      <c r="C1155" s="4">
        <v>0</v>
      </c>
      <c r="D1155" s="4" t="s">
        <v>5</v>
      </c>
    </row>
    <row r="1156" s="1" customFormat="1" spans="1:4">
      <c r="A1156" s="4" t="str">
        <f t="shared" si="18"/>
        <v>20230302</v>
      </c>
      <c r="B1156" s="4" t="str">
        <f>"2381204007"</f>
        <v>2381204007</v>
      </c>
      <c r="C1156" s="4">
        <v>0</v>
      </c>
      <c r="D1156" s="4" t="s">
        <v>5</v>
      </c>
    </row>
    <row r="1157" s="1" customFormat="1" spans="1:4">
      <c r="A1157" s="4" t="str">
        <f t="shared" ref="A1157:A1220" si="19">"20230303"</f>
        <v>20230303</v>
      </c>
      <c r="B1157" s="4" t="str">
        <f>"2381204527"</f>
        <v>2381204527</v>
      </c>
      <c r="C1157" s="4">
        <v>91.6</v>
      </c>
      <c r="D1157" s="4"/>
    </row>
    <row r="1158" s="1" customFormat="1" spans="1:4">
      <c r="A1158" s="4" t="str">
        <f t="shared" si="19"/>
        <v>20230303</v>
      </c>
      <c r="B1158" s="4" t="str">
        <f>"2381204121"</f>
        <v>2381204121</v>
      </c>
      <c r="C1158" s="4">
        <v>91.1</v>
      </c>
      <c r="D1158" s="4"/>
    </row>
    <row r="1159" s="1" customFormat="1" spans="1:4">
      <c r="A1159" s="4" t="str">
        <f t="shared" si="19"/>
        <v>20230303</v>
      </c>
      <c r="B1159" s="4" t="str">
        <f>"2381204104"</f>
        <v>2381204104</v>
      </c>
      <c r="C1159" s="4">
        <v>90.6</v>
      </c>
      <c r="D1159" s="4"/>
    </row>
    <row r="1160" s="1" customFormat="1" spans="1:4">
      <c r="A1160" s="4" t="str">
        <f t="shared" si="19"/>
        <v>20230303</v>
      </c>
      <c r="B1160" s="4" t="str">
        <f>"2381204324"</f>
        <v>2381204324</v>
      </c>
      <c r="C1160" s="4">
        <v>90.3</v>
      </c>
      <c r="D1160" s="4"/>
    </row>
    <row r="1161" s="1" customFormat="1" spans="1:4">
      <c r="A1161" s="4" t="str">
        <f t="shared" si="19"/>
        <v>20230303</v>
      </c>
      <c r="B1161" s="4" t="str">
        <f>"2381204011"</f>
        <v>2381204011</v>
      </c>
      <c r="C1161" s="4">
        <v>90.2</v>
      </c>
      <c r="D1161" s="4"/>
    </row>
    <row r="1162" s="1" customFormat="1" spans="1:4">
      <c r="A1162" s="4" t="str">
        <f t="shared" si="19"/>
        <v>20230303</v>
      </c>
      <c r="B1162" s="4" t="str">
        <f>"2381205905"</f>
        <v>2381205905</v>
      </c>
      <c r="C1162" s="4">
        <v>90.2</v>
      </c>
      <c r="D1162" s="4"/>
    </row>
    <row r="1163" s="1" customFormat="1" spans="1:4">
      <c r="A1163" s="4" t="str">
        <f t="shared" si="19"/>
        <v>20230303</v>
      </c>
      <c r="B1163" s="4" t="str">
        <f>"2381205820"</f>
        <v>2381205820</v>
      </c>
      <c r="C1163" s="4">
        <v>90.1</v>
      </c>
      <c r="D1163" s="4"/>
    </row>
    <row r="1164" s="1" customFormat="1" spans="1:4">
      <c r="A1164" s="4" t="str">
        <f t="shared" si="19"/>
        <v>20230303</v>
      </c>
      <c r="B1164" s="4" t="str">
        <f>"2381204621"</f>
        <v>2381204621</v>
      </c>
      <c r="C1164" s="4">
        <v>89.6</v>
      </c>
      <c r="D1164" s="4"/>
    </row>
    <row r="1165" s="1" customFormat="1" spans="1:4">
      <c r="A1165" s="4" t="str">
        <f t="shared" si="19"/>
        <v>20230303</v>
      </c>
      <c r="B1165" s="4" t="str">
        <f>"2381205819"</f>
        <v>2381205819</v>
      </c>
      <c r="C1165" s="4">
        <v>89.3</v>
      </c>
      <c r="D1165" s="4"/>
    </row>
    <row r="1166" s="1" customFormat="1" spans="1:4">
      <c r="A1166" s="4" t="str">
        <f t="shared" si="19"/>
        <v>20230303</v>
      </c>
      <c r="B1166" s="4" t="str">
        <f>"2381206005"</f>
        <v>2381206005</v>
      </c>
      <c r="C1166" s="4">
        <v>89.1</v>
      </c>
      <c r="D1166" s="4"/>
    </row>
    <row r="1167" s="1" customFormat="1" spans="1:4">
      <c r="A1167" s="4" t="str">
        <f t="shared" si="19"/>
        <v>20230303</v>
      </c>
      <c r="B1167" s="4" t="str">
        <f>"2381204411"</f>
        <v>2381204411</v>
      </c>
      <c r="C1167" s="4">
        <v>89</v>
      </c>
      <c r="D1167" s="4"/>
    </row>
    <row r="1168" s="1" customFormat="1" spans="1:4">
      <c r="A1168" s="4" t="str">
        <f t="shared" si="19"/>
        <v>20230303</v>
      </c>
      <c r="B1168" s="4" t="str">
        <f>"2381205227"</f>
        <v>2381205227</v>
      </c>
      <c r="C1168" s="4">
        <v>89</v>
      </c>
      <c r="D1168" s="4"/>
    </row>
    <row r="1169" s="1" customFormat="1" spans="1:4">
      <c r="A1169" s="4" t="str">
        <f t="shared" si="19"/>
        <v>20230303</v>
      </c>
      <c r="B1169" s="4" t="str">
        <f>"2381205815"</f>
        <v>2381205815</v>
      </c>
      <c r="C1169" s="4">
        <v>88.8</v>
      </c>
      <c r="D1169" s="4"/>
    </row>
    <row r="1170" s="1" customFormat="1" spans="1:4">
      <c r="A1170" s="4" t="str">
        <f t="shared" si="19"/>
        <v>20230303</v>
      </c>
      <c r="B1170" s="4" t="str">
        <f>"2381204915"</f>
        <v>2381204915</v>
      </c>
      <c r="C1170" s="4">
        <v>88.6</v>
      </c>
      <c r="D1170" s="4"/>
    </row>
    <row r="1171" s="1" customFormat="1" spans="1:4">
      <c r="A1171" s="4" t="str">
        <f t="shared" si="19"/>
        <v>20230303</v>
      </c>
      <c r="B1171" s="4" t="str">
        <f>"2381204016"</f>
        <v>2381204016</v>
      </c>
      <c r="C1171" s="4">
        <v>88.5</v>
      </c>
      <c r="D1171" s="4"/>
    </row>
    <row r="1172" s="1" customFormat="1" spans="1:4">
      <c r="A1172" s="4" t="str">
        <f t="shared" si="19"/>
        <v>20230303</v>
      </c>
      <c r="B1172" s="4" t="str">
        <f>"2381204118"</f>
        <v>2381204118</v>
      </c>
      <c r="C1172" s="4">
        <v>88.5</v>
      </c>
      <c r="D1172" s="4"/>
    </row>
    <row r="1173" s="1" customFormat="1" spans="1:4">
      <c r="A1173" s="4" t="str">
        <f t="shared" si="19"/>
        <v>20230303</v>
      </c>
      <c r="B1173" s="4" t="str">
        <f>"2381205028"</f>
        <v>2381205028</v>
      </c>
      <c r="C1173" s="4">
        <v>88.2</v>
      </c>
      <c r="D1173" s="4"/>
    </row>
    <row r="1174" s="1" customFormat="1" spans="1:4">
      <c r="A1174" s="4" t="str">
        <f t="shared" si="19"/>
        <v>20230303</v>
      </c>
      <c r="B1174" s="4" t="str">
        <f>"2381205119"</f>
        <v>2381205119</v>
      </c>
      <c r="C1174" s="4">
        <v>88.2</v>
      </c>
      <c r="D1174" s="4"/>
    </row>
    <row r="1175" s="1" customFormat="1" spans="1:4">
      <c r="A1175" s="4" t="str">
        <f t="shared" si="19"/>
        <v>20230303</v>
      </c>
      <c r="B1175" s="4" t="str">
        <f>"2381205315"</f>
        <v>2381205315</v>
      </c>
      <c r="C1175" s="4">
        <v>88</v>
      </c>
      <c r="D1175" s="4"/>
    </row>
    <row r="1176" s="1" customFormat="1" spans="1:4">
      <c r="A1176" s="4" t="str">
        <f t="shared" si="19"/>
        <v>20230303</v>
      </c>
      <c r="B1176" s="4" t="str">
        <f>"2381205608"</f>
        <v>2381205608</v>
      </c>
      <c r="C1176" s="4">
        <v>87.8</v>
      </c>
      <c r="D1176" s="4"/>
    </row>
    <row r="1177" s="1" customFormat="1" spans="1:4">
      <c r="A1177" s="4" t="str">
        <f t="shared" si="19"/>
        <v>20230303</v>
      </c>
      <c r="B1177" s="4" t="str">
        <f>"2381204027"</f>
        <v>2381204027</v>
      </c>
      <c r="C1177" s="4">
        <v>87.3</v>
      </c>
      <c r="D1177" s="4"/>
    </row>
    <row r="1178" s="1" customFormat="1" spans="1:4">
      <c r="A1178" s="4" t="str">
        <f t="shared" si="19"/>
        <v>20230303</v>
      </c>
      <c r="B1178" s="4" t="str">
        <f>"2381206018"</f>
        <v>2381206018</v>
      </c>
      <c r="C1178" s="4">
        <v>87.1</v>
      </c>
      <c r="D1178" s="4"/>
    </row>
    <row r="1179" s="1" customFormat="1" spans="1:4">
      <c r="A1179" s="4" t="str">
        <f t="shared" si="19"/>
        <v>20230303</v>
      </c>
      <c r="B1179" s="4" t="str">
        <f>"2381204125"</f>
        <v>2381204125</v>
      </c>
      <c r="C1179" s="4">
        <v>87</v>
      </c>
      <c r="D1179" s="4"/>
    </row>
    <row r="1180" s="1" customFormat="1" spans="1:4">
      <c r="A1180" s="4" t="str">
        <f t="shared" si="19"/>
        <v>20230303</v>
      </c>
      <c r="B1180" s="4" t="str">
        <f>"2381204102"</f>
        <v>2381204102</v>
      </c>
      <c r="C1180" s="4">
        <v>86.9</v>
      </c>
      <c r="D1180" s="4"/>
    </row>
    <row r="1181" s="1" customFormat="1" spans="1:4">
      <c r="A1181" s="4" t="str">
        <f t="shared" si="19"/>
        <v>20230303</v>
      </c>
      <c r="B1181" s="4" t="str">
        <f>"2381204420"</f>
        <v>2381204420</v>
      </c>
      <c r="C1181" s="4">
        <v>86.9</v>
      </c>
      <c r="D1181" s="4"/>
    </row>
    <row r="1182" s="1" customFormat="1" spans="1:4">
      <c r="A1182" s="4" t="str">
        <f t="shared" si="19"/>
        <v>20230303</v>
      </c>
      <c r="B1182" s="4" t="str">
        <f>"2381205503"</f>
        <v>2381205503</v>
      </c>
      <c r="C1182" s="4">
        <v>86.9</v>
      </c>
      <c r="D1182" s="4"/>
    </row>
    <row r="1183" s="1" customFormat="1" spans="1:4">
      <c r="A1183" s="4" t="str">
        <f t="shared" si="19"/>
        <v>20230303</v>
      </c>
      <c r="B1183" s="4" t="str">
        <f>"2381206007"</f>
        <v>2381206007</v>
      </c>
      <c r="C1183" s="4">
        <v>86.8</v>
      </c>
      <c r="D1183" s="4"/>
    </row>
    <row r="1184" s="1" customFormat="1" spans="1:4">
      <c r="A1184" s="4" t="str">
        <f t="shared" si="19"/>
        <v>20230303</v>
      </c>
      <c r="B1184" s="4" t="str">
        <f>"2381205218"</f>
        <v>2381205218</v>
      </c>
      <c r="C1184" s="4">
        <v>86.5</v>
      </c>
      <c r="D1184" s="4"/>
    </row>
    <row r="1185" s="1" customFormat="1" spans="1:4">
      <c r="A1185" s="4" t="str">
        <f t="shared" si="19"/>
        <v>20230303</v>
      </c>
      <c r="B1185" s="4" t="str">
        <f>"2381204804"</f>
        <v>2381204804</v>
      </c>
      <c r="C1185" s="4">
        <v>86.4</v>
      </c>
      <c r="D1185" s="4"/>
    </row>
    <row r="1186" s="1" customFormat="1" spans="1:4">
      <c r="A1186" s="4" t="str">
        <f t="shared" si="19"/>
        <v>20230303</v>
      </c>
      <c r="B1186" s="4" t="str">
        <f>"2381204925"</f>
        <v>2381204925</v>
      </c>
      <c r="C1186" s="4">
        <v>86.3</v>
      </c>
      <c r="D1186" s="4"/>
    </row>
    <row r="1187" s="1" customFormat="1" spans="1:4">
      <c r="A1187" s="4" t="str">
        <f t="shared" si="19"/>
        <v>20230303</v>
      </c>
      <c r="B1187" s="4" t="str">
        <f>"2381204629"</f>
        <v>2381204629</v>
      </c>
      <c r="C1187" s="4">
        <v>86.2</v>
      </c>
      <c r="D1187" s="4"/>
    </row>
    <row r="1188" s="1" customFormat="1" spans="1:4">
      <c r="A1188" s="4" t="str">
        <f t="shared" si="19"/>
        <v>20230303</v>
      </c>
      <c r="B1188" s="4" t="str">
        <f>"2381205024"</f>
        <v>2381205024</v>
      </c>
      <c r="C1188" s="4">
        <v>86.2</v>
      </c>
      <c r="D1188" s="4"/>
    </row>
    <row r="1189" s="1" customFormat="1" spans="1:4">
      <c r="A1189" s="4" t="str">
        <f t="shared" si="19"/>
        <v>20230303</v>
      </c>
      <c r="B1189" s="4" t="str">
        <f>"2381205926"</f>
        <v>2381205926</v>
      </c>
      <c r="C1189" s="4">
        <v>85.9</v>
      </c>
      <c r="D1189" s="4"/>
    </row>
    <row r="1190" s="1" customFormat="1" spans="1:4">
      <c r="A1190" s="4" t="str">
        <f t="shared" si="19"/>
        <v>20230303</v>
      </c>
      <c r="B1190" s="4" t="str">
        <f>"2381204330"</f>
        <v>2381204330</v>
      </c>
      <c r="C1190" s="4">
        <v>85.8</v>
      </c>
      <c r="D1190" s="4"/>
    </row>
    <row r="1191" s="1" customFormat="1" spans="1:4">
      <c r="A1191" s="4" t="str">
        <f t="shared" si="19"/>
        <v>20230303</v>
      </c>
      <c r="B1191" s="4" t="str">
        <f>"2381204724"</f>
        <v>2381204724</v>
      </c>
      <c r="C1191" s="4">
        <v>85.8</v>
      </c>
      <c r="D1191" s="4"/>
    </row>
    <row r="1192" s="1" customFormat="1" spans="1:4">
      <c r="A1192" s="4" t="str">
        <f t="shared" si="19"/>
        <v>20230303</v>
      </c>
      <c r="B1192" s="4" t="str">
        <f>"2381204217"</f>
        <v>2381204217</v>
      </c>
      <c r="C1192" s="4">
        <v>85.3</v>
      </c>
      <c r="D1192" s="4"/>
    </row>
    <row r="1193" s="1" customFormat="1" spans="1:4">
      <c r="A1193" s="4" t="str">
        <f t="shared" si="19"/>
        <v>20230303</v>
      </c>
      <c r="B1193" s="4" t="str">
        <f>"2381204403"</f>
        <v>2381204403</v>
      </c>
      <c r="C1193" s="4">
        <v>85.3</v>
      </c>
      <c r="D1193" s="4"/>
    </row>
    <row r="1194" s="1" customFormat="1" spans="1:4">
      <c r="A1194" s="4" t="str">
        <f t="shared" si="19"/>
        <v>20230303</v>
      </c>
      <c r="B1194" s="4" t="str">
        <f>"2381205719"</f>
        <v>2381205719</v>
      </c>
      <c r="C1194" s="4">
        <v>85.3</v>
      </c>
      <c r="D1194" s="4"/>
    </row>
    <row r="1195" s="1" customFormat="1" spans="1:4">
      <c r="A1195" s="4" t="str">
        <f t="shared" si="19"/>
        <v>20230303</v>
      </c>
      <c r="B1195" s="4" t="str">
        <f>"2381205003"</f>
        <v>2381205003</v>
      </c>
      <c r="C1195" s="4">
        <v>85.2</v>
      </c>
      <c r="D1195" s="4"/>
    </row>
    <row r="1196" s="1" customFormat="1" spans="1:4">
      <c r="A1196" s="4" t="str">
        <f t="shared" si="19"/>
        <v>20230303</v>
      </c>
      <c r="B1196" s="4" t="str">
        <f>"2381205013"</f>
        <v>2381205013</v>
      </c>
      <c r="C1196" s="4">
        <v>85.2</v>
      </c>
      <c r="D1196" s="4"/>
    </row>
    <row r="1197" s="1" customFormat="1" spans="1:4">
      <c r="A1197" s="4" t="str">
        <f t="shared" si="19"/>
        <v>20230303</v>
      </c>
      <c r="B1197" s="4" t="str">
        <f>"2381204430"</f>
        <v>2381204430</v>
      </c>
      <c r="C1197" s="4">
        <v>85.1</v>
      </c>
      <c r="D1197" s="4"/>
    </row>
    <row r="1198" s="1" customFormat="1" spans="1:4">
      <c r="A1198" s="4" t="str">
        <f t="shared" si="19"/>
        <v>20230303</v>
      </c>
      <c r="B1198" s="4" t="str">
        <f>"2381206023"</f>
        <v>2381206023</v>
      </c>
      <c r="C1198" s="4">
        <v>84.9</v>
      </c>
      <c r="D1198" s="4"/>
    </row>
    <row r="1199" s="1" customFormat="1" spans="1:4">
      <c r="A1199" s="4" t="str">
        <f t="shared" si="19"/>
        <v>20230303</v>
      </c>
      <c r="B1199" s="4" t="str">
        <f>"2381204023"</f>
        <v>2381204023</v>
      </c>
      <c r="C1199" s="4">
        <v>84.8</v>
      </c>
      <c r="D1199" s="4"/>
    </row>
    <row r="1200" s="1" customFormat="1" spans="1:4">
      <c r="A1200" s="4" t="str">
        <f t="shared" si="19"/>
        <v>20230303</v>
      </c>
      <c r="B1200" s="4" t="str">
        <f>"2381205505"</f>
        <v>2381205505</v>
      </c>
      <c r="C1200" s="4">
        <v>84.7</v>
      </c>
      <c r="D1200" s="4"/>
    </row>
    <row r="1201" s="1" customFormat="1" spans="1:4">
      <c r="A1201" s="4" t="str">
        <f t="shared" si="19"/>
        <v>20230303</v>
      </c>
      <c r="B1201" s="4" t="str">
        <f>"2381204306"</f>
        <v>2381204306</v>
      </c>
      <c r="C1201" s="4">
        <v>84.6</v>
      </c>
      <c r="D1201" s="4"/>
    </row>
    <row r="1202" s="1" customFormat="1" spans="1:4">
      <c r="A1202" s="4" t="str">
        <f t="shared" si="19"/>
        <v>20230303</v>
      </c>
      <c r="B1202" s="4" t="str">
        <f>"2381205818"</f>
        <v>2381205818</v>
      </c>
      <c r="C1202" s="4">
        <v>84.5</v>
      </c>
      <c r="D1202" s="4"/>
    </row>
    <row r="1203" s="1" customFormat="1" spans="1:4">
      <c r="A1203" s="4" t="str">
        <f t="shared" si="19"/>
        <v>20230303</v>
      </c>
      <c r="B1203" s="4" t="str">
        <f>"2381204412"</f>
        <v>2381204412</v>
      </c>
      <c r="C1203" s="4">
        <v>84.4</v>
      </c>
      <c r="D1203" s="4"/>
    </row>
    <row r="1204" s="1" customFormat="1" spans="1:4">
      <c r="A1204" s="4" t="str">
        <f t="shared" si="19"/>
        <v>20230303</v>
      </c>
      <c r="B1204" s="4" t="str">
        <f>"2381205205"</f>
        <v>2381205205</v>
      </c>
      <c r="C1204" s="4">
        <v>84.4</v>
      </c>
      <c r="D1204" s="4"/>
    </row>
    <row r="1205" s="1" customFormat="1" spans="1:4">
      <c r="A1205" s="4" t="str">
        <f t="shared" si="19"/>
        <v>20230303</v>
      </c>
      <c r="B1205" s="4" t="str">
        <f>"2381206026"</f>
        <v>2381206026</v>
      </c>
      <c r="C1205" s="4">
        <v>84.4</v>
      </c>
      <c r="D1205" s="4"/>
    </row>
    <row r="1206" s="1" customFormat="1" spans="1:4">
      <c r="A1206" s="4" t="str">
        <f t="shared" si="19"/>
        <v>20230303</v>
      </c>
      <c r="B1206" s="4" t="str">
        <f>"2381204618"</f>
        <v>2381204618</v>
      </c>
      <c r="C1206" s="4">
        <v>84.3</v>
      </c>
      <c r="D1206" s="4"/>
    </row>
    <row r="1207" s="1" customFormat="1" spans="1:4">
      <c r="A1207" s="4" t="str">
        <f t="shared" si="19"/>
        <v>20230303</v>
      </c>
      <c r="B1207" s="4" t="str">
        <f>"2381204708"</f>
        <v>2381204708</v>
      </c>
      <c r="C1207" s="4">
        <v>84.3</v>
      </c>
      <c r="D1207" s="4"/>
    </row>
    <row r="1208" s="1" customFormat="1" spans="1:4">
      <c r="A1208" s="4" t="str">
        <f t="shared" si="19"/>
        <v>20230303</v>
      </c>
      <c r="B1208" s="4" t="str">
        <f>"2381204903"</f>
        <v>2381204903</v>
      </c>
      <c r="C1208" s="4">
        <v>84.2</v>
      </c>
      <c r="D1208" s="4"/>
    </row>
    <row r="1209" s="1" customFormat="1" spans="1:4">
      <c r="A1209" s="4" t="str">
        <f t="shared" si="19"/>
        <v>20230303</v>
      </c>
      <c r="B1209" s="4" t="str">
        <f>"2381204310"</f>
        <v>2381204310</v>
      </c>
      <c r="C1209" s="4">
        <v>84.1</v>
      </c>
      <c r="D1209" s="4"/>
    </row>
    <row r="1210" s="1" customFormat="1" spans="1:4">
      <c r="A1210" s="4" t="str">
        <f t="shared" si="19"/>
        <v>20230303</v>
      </c>
      <c r="B1210" s="4" t="str">
        <f>"2381205130"</f>
        <v>2381205130</v>
      </c>
      <c r="C1210" s="4">
        <v>84.1</v>
      </c>
      <c r="D1210" s="4"/>
    </row>
    <row r="1211" s="1" customFormat="1" spans="1:4">
      <c r="A1211" s="4" t="str">
        <f t="shared" si="19"/>
        <v>20230303</v>
      </c>
      <c r="B1211" s="4" t="str">
        <f>"2381205928"</f>
        <v>2381205928</v>
      </c>
      <c r="C1211" s="4">
        <v>84</v>
      </c>
      <c r="D1211" s="4"/>
    </row>
    <row r="1212" s="1" customFormat="1" spans="1:4">
      <c r="A1212" s="4" t="str">
        <f t="shared" si="19"/>
        <v>20230303</v>
      </c>
      <c r="B1212" s="4" t="str">
        <f>"2381204020"</f>
        <v>2381204020</v>
      </c>
      <c r="C1212" s="4">
        <v>83.9</v>
      </c>
      <c r="D1212" s="4"/>
    </row>
    <row r="1213" s="1" customFormat="1" spans="1:4">
      <c r="A1213" s="4" t="str">
        <f t="shared" si="19"/>
        <v>20230303</v>
      </c>
      <c r="B1213" s="4" t="str">
        <f>"2381204427"</f>
        <v>2381204427</v>
      </c>
      <c r="C1213" s="4">
        <v>83.6</v>
      </c>
      <c r="D1213" s="4"/>
    </row>
    <row r="1214" s="1" customFormat="1" spans="1:4">
      <c r="A1214" s="4" t="str">
        <f t="shared" si="19"/>
        <v>20230303</v>
      </c>
      <c r="B1214" s="4" t="str">
        <f>"2381204410"</f>
        <v>2381204410</v>
      </c>
      <c r="C1214" s="4">
        <v>83.4</v>
      </c>
      <c r="D1214" s="4"/>
    </row>
    <row r="1215" s="1" customFormat="1" spans="1:4">
      <c r="A1215" s="4" t="str">
        <f t="shared" si="19"/>
        <v>20230303</v>
      </c>
      <c r="B1215" s="4" t="str">
        <f>"2381205012"</f>
        <v>2381205012</v>
      </c>
      <c r="C1215" s="4">
        <v>83.4</v>
      </c>
      <c r="D1215" s="4"/>
    </row>
    <row r="1216" s="1" customFormat="1" spans="1:4">
      <c r="A1216" s="4" t="str">
        <f t="shared" si="19"/>
        <v>20230303</v>
      </c>
      <c r="B1216" s="4" t="str">
        <f>"2381204323"</f>
        <v>2381204323</v>
      </c>
      <c r="C1216" s="4">
        <v>83.3</v>
      </c>
      <c r="D1216" s="4"/>
    </row>
    <row r="1217" s="1" customFormat="1" spans="1:4">
      <c r="A1217" s="4" t="str">
        <f t="shared" si="19"/>
        <v>20230303</v>
      </c>
      <c r="B1217" s="4" t="str">
        <f>"2381205030"</f>
        <v>2381205030</v>
      </c>
      <c r="C1217" s="4">
        <v>83.3</v>
      </c>
      <c r="D1217" s="4"/>
    </row>
    <row r="1218" s="1" customFormat="1" spans="1:4">
      <c r="A1218" s="4" t="str">
        <f t="shared" si="19"/>
        <v>20230303</v>
      </c>
      <c r="B1218" s="4" t="str">
        <f>"2381204216"</f>
        <v>2381204216</v>
      </c>
      <c r="C1218" s="4">
        <v>83.1</v>
      </c>
      <c r="D1218" s="4"/>
    </row>
    <row r="1219" s="1" customFormat="1" spans="1:4">
      <c r="A1219" s="4" t="str">
        <f t="shared" si="19"/>
        <v>20230303</v>
      </c>
      <c r="B1219" s="4" t="str">
        <f>"2381204614"</f>
        <v>2381204614</v>
      </c>
      <c r="C1219" s="4">
        <v>83.1</v>
      </c>
      <c r="D1219" s="4"/>
    </row>
    <row r="1220" s="1" customFormat="1" spans="1:4">
      <c r="A1220" s="4" t="str">
        <f t="shared" si="19"/>
        <v>20230303</v>
      </c>
      <c r="B1220" s="4" t="str">
        <f>"2381205029"</f>
        <v>2381205029</v>
      </c>
      <c r="C1220" s="4">
        <v>83.1</v>
      </c>
      <c r="D1220" s="4"/>
    </row>
    <row r="1221" s="1" customFormat="1" spans="1:4">
      <c r="A1221" s="4" t="str">
        <f t="shared" ref="A1221:A1284" si="20">"20230303"</f>
        <v>20230303</v>
      </c>
      <c r="B1221" s="4" t="str">
        <f>"2381205817"</f>
        <v>2381205817</v>
      </c>
      <c r="C1221" s="4">
        <v>83.1</v>
      </c>
      <c r="D1221" s="4"/>
    </row>
    <row r="1222" s="1" customFormat="1" spans="1:4">
      <c r="A1222" s="4" t="str">
        <f t="shared" si="20"/>
        <v>20230303</v>
      </c>
      <c r="B1222" s="4" t="str">
        <f>"2381205401"</f>
        <v>2381205401</v>
      </c>
      <c r="C1222" s="4">
        <v>83</v>
      </c>
      <c r="D1222" s="4"/>
    </row>
    <row r="1223" s="1" customFormat="1" spans="1:4">
      <c r="A1223" s="4" t="str">
        <f t="shared" si="20"/>
        <v>20230303</v>
      </c>
      <c r="B1223" s="4" t="str">
        <f>"2381205303"</f>
        <v>2381205303</v>
      </c>
      <c r="C1223" s="4">
        <v>82.9</v>
      </c>
      <c r="D1223" s="4"/>
    </row>
    <row r="1224" s="1" customFormat="1" spans="1:4">
      <c r="A1224" s="4" t="str">
        <f t="shared" si="20"/>
        <v>20230303</v>
      </c>
      <c r="B1224" s="4" t="str">
        <f>"2381204014"</f>
        <v>2381204014</v>
      </c>
      <c r="C1224" s="4">
        <v>82.7</v>
      </c>
      <c r="D1224" s="4"/>
    </row>
    <row r="1225" s="1" customFormat="1" spans="1:4">
      <c r="A1225" s="4" t="str">
        <f t="shared" si="20"/>
        <v>20230303</v>
      </c>
      <c r="B1225" s="4" t="str">
        <f>"2381205126"</f>
        <v>2381205126</v>
      </c>
      <c r="C1225" s="4">
        <v>82.7</v>
      </c>
      <c r="D1225" s="4"/>
    </row>
    <row r="1226" s="1" customFormat="1" spans="1:4">
      <c r="A1226" s="4" t="str">
        <f t="shared" si="20"/>
        <v>20230303</v>
      </c>
      <c r="B1226" s="4" t="str">
        <f>"2381204120"</f>
        <v>2381204120</v>
      </c>
      <c r="C1226" s="4">
        <v>82.6</v>
      </c>
      <c r="D1226" s="4"/>
    </row>
    <row r="1227" s="1" customFormat="1" spans="1:4">
      <c r="A1227" s="4" t="str">
        <f t="shared" si="20"/>
        <v>20230303</v>
      </c>
      <c r="B1227" s="4" t="str">
        <f>"2381204210"</f>
        <v>2381204210</v>
      </c>
      <c r="C1227" s="4">
        <v>82.6</v>
      </c>
      <c r="D1227" s="4"/>
    </row>
    <row r="1228" s="1" customFormat="1" spans="1:4">
      <c r="A1228" s="4" t="str">
        <f t="shared" si="20"/>
        <v>20230303</v>
      </c>
      <c r="B1228" s="4" t="str">
        <f>"2381205208"</f>
        <v>2381205208</v>
      </c>
      <c r="C1228" s="4">
        <v>82.6</v>
      </c>
      <c r="D1228" s="4"/>
    </row>
    <row r="1229" s="1" customFormat="1" spans="1:4">
      <c r="A1229" s="4" t="str">
        <f t="shared" si="20"/>
        <v>20230303</v>
      </c>
      <c r="B1229" s="4" t="str">
        <f>"2381204015"</f>
        <v>2381204015</v>
      </c>
      <c r="C1229" s="4">
        <v>82.5</v>
      </c>
      <c r="D1229" s="4"/>
    </row>
    <row r="1230" s="1" customFormat="1" spans="1:4">
      <c r="A1230" s="4" t="str">
        <f t="shared" si="20"/>
        <v>20230303</v>
      </c>
      <c r="B1230" s="4" t="str">
        <f>"2381205409"</f>
        <v>2381205409</v>
      </c>
      <c r="C1230" s="4">
        <v>82.5</v>
      </c>
      <c r="D1230" s="4"/>
    </row>
    <row r="1231" s="1" customFormat="1" spans="1:4">
      <c r="A1231" s="4" t="str">
        <f t="shared" si="20"/>
        <v>20230303</v>
      </c>
      <c r="B1231" s="4" t="str">
        <f>"2381205903"</f>
        <v>2381205903</v>
      </c>
      <c r="C1231" s="4">
        <v>82.5</v>
      </c>
      <c r="D1231" s="4"/>
    </row>
    <row r="1232" s="1" customFormat="1" spans="1:4">
      <c r="A1232" s="4" t="str">
        <f t="shared" si="20"/>
        <v>20230303</v>
      </c>
      <c r="B1232" s="4" t="str">
        <f>"2381204010"</f>
        <v>2381204010</v>
      </c>
      <c r="C1232" s="4">
        <v>82.3</v>
      </c>
      <c r="D1232" s="4"/>
    </row>
    <row r="1233" s="1" customFormat="1" spans="1:4">
      <c r="A1233" s="4" t="str">
        <f t="shared" si="20"/>
        <v>20230303</v>
      </c>
      <c r="B1233" s="4" t="str">
        <f>"2381204921"</f>
        <v>2381204921</v>
      </c>
      <c r="C1233" s="4">
        <v>82.3</v>
      </c>
      <c r="D1233" s="4"/>
    </row>
    <row r="1234" s="1" customFormat="1" spans="1:4">
      <c r="A1234" s="4" t="str">
        <f t="shared" si="20"/>
        <v>20230303</v>
      </c>
      <c r="B1234" s="4" t="str">
        <f>"2381204318"</f>
        <v>2381204318</v>
      </c>
      <c r="C1234" s="4">
        <v>82.2</v>
      </c>
      <c r="D1234" s="4"/>
    </row>
    <row r="1235" s="1" customFormat="1" spans="1:4">
      <c r="A1235" s="4" t="str">
        <f t="shared" si="20"/>
        <v>20230303</v>
      </c>
      <c r="B1235" s="4" t="str">
        <f>"2381205422"</f>
        <v>2381205422</v>
      </c>
      <c r="C1235" s="4">
        <v>82.2</v>
      </c>
      <c r="D1235" s="4"/>
    </row>
    <row r="1236" s="1" customFormat="1" spans="1:4">
      <c r="A1236" s="4" t="str">
        <f t="shared" si="20"/>
        <v>20230303</v>
      </c>
      <c r="B1236" s="4" t="str">
        <f>"2381204127"</f>
        <v>2381204127</v>
      </c>
      <c r="C1236" s="4">
        <v>82.1</v>
      </c>
      <c r="D1236" s="4"/>
    </row>
    <row r="1237" s="1" customFormat="1" spans="1:4">
      <c r="A1237" s="4" t="str">
        <f t="shared" si="20"/>
        <v>20230303</v>
      </c>
      <c r="B1237" s="4" t="str">
        <f>"2381204326"</f>
        <v>2381204326</v>
      </c>
      <c r="C1237" s="4">
        <v>82.1</v>
      </c>
      <c r="D1237" s="4"/>
    </row>
    <row r="1238" s="1" customFormat="1" spans="1:4">
      <c r="A1238" s="4" t="str">
        <f t="shared" si="20"/>
        <v>20230303</v>
      </c>
      <c r="B1238" s="4" t="str">
        <f>"2381204603"</f>
        <v>2381204603</v>
      </c>
      <c r="C1238" s="4">
        <v>82.1</v>
      </c>
      <c r="D1238" s="4"/>
    </row>
    <row r="1239" s="1" customFormat="1" spans="1:4">
      <c r="A1239" s="4" t="str">
        <f t="shared" si="20"/>
        <v>20230303</v>
      </c>
      <c r="B1239" s="4" t="str">
        <f>"2381205124"</f>
        <v>2381205124</v>
      </c>
      <c r="C1239" s="4">
        <v>82.1</v>
      </c>
      <c r="D1239" s="4"/>
    </row>
    <row r="1240" s="1" customFormat="1" spans="1:4">
      <c r="A1240" s="4" t="str">
        <f t="shared" si="20"/>
        <v>20230303</v>
      </c>
      <c r="B1240" s="4" t="str">
        <f>"2381204107"</f>
        <v>2381204107</v>
      </c>
      <c r="C1240" s="4">
        <v>82</v>
      </c>
      <c r="D1240" s="4"/>
    </row>
    <row r="1241" s="1" customFormat="1" spans="1:4">
      <c r="A1241" s="4" t="str">
        <f t="shared" si="20"/>
        <v>20230303</v>
      </c>
      <c r="B1241" s="4" t="str">
        <f>"2381204503"</f>
        <v>2381204503</v>
      </c>
      <c r="C1241" s="4">
        <v>82</v>
      </c>
      <c r="D1241" s="4"/>
    </row>
    <row r="1242" s="1" customFormat="1" spans="1:4">
      <c r="A1242" s="4" t="str">
        <f t="shared" si="20"/>
        <v>20230303</v>
      </c>
      <c r="B1242" s="4" t="str">
        <f>"2381205203"</f>
        <v>2381205203</v>
      </c>
      <c r="C1242" s="4">
        <v>82</v>
      </c>
      <c r="D1242" s="4"/>
    </row>
    <row r="1243" s="1" customFormat="1" spans="1:4">
      <c r="A1243" s="4" t="str">
        <f t="shared" si="20"/>
        <v>20230303</v>
      </c>
      <c r="B1243" s="4" t="str">
        <f>"2381204203"</f>
        <v>2381204203</v>
      </c>
      <c r="C1243" s="4">
        <v>81.8</v>
      </c>
      <c r="D1243" s="4"/>
    </row>
    <row r="1244" s="1" customFormat="1" spans="1:4">
      <c r="A1244" s="4" t="str">
        <f t="shared" si="20"/>
        <v>20230303</v>
      </c>
      <c r="B1244" s="4" t="str">
        <f>"2381204215"</f>
        <v>2381204215</v>
      </c>
      <c r="C1244" s="4">
        <v>81.5</v>
      </c>
      <c r="D1244" s="4"/>
    </row>
    <row r="1245" s="1" customFormat="1" spans="1:4">
      <c r="A1245" s="4" t="str">
        <f t="shared" si="20"/>
        <v>20230303</v>
      </c>
      <c r="B1245" s="4" t="str">
        <f>"2381205322"</f>
        <v>2381205322</v>
      </c>
      <c r="C1245" s="4">
        <v>81.4</v>
      </c>
      <c r="D1245" s="4"/>
    </row>
    <row r="1246" s="1" customFormat="1" spans="1:4">
      <c r="A1246" s="4" t="str">
        <f t="shared" si="20"/>
        <v>20230303</v>
      </c>
      <c r="B1246" s="4" t="str">
        <f>"2381205425"</f>
        <v>2381205425</v>
      </c>
      <c r="C1246" s="4">
        <v>81.4</v>
      </c>
      <c r="D1246" s="4"/>
    </row>
    <row r="1247" s="1" customFormat="1" spans="1:4">
      <c r="A1247" s="4" t="str">
        <f t="shared" si="20"/>
        <v>20230303</v>
      </c>
      <c r="B1247" s="4" t="str">
        <f>"2381204811"</f>
        <v>2381204811</v>
      </c>
      <c r="C1247" s="4">
        <v>81.3</v>
      </c>
      <c r="D1247" s="4"/>
    </row>
    <row r="1248" s="1" customFormat="1" spans="1:4">
      <c r="A1248" s="4" t="str">
        <f t="shared" si="20"/>
        <v>20230303</v>
      </c>
      <c r="B1248" s="4" t="str">
        <f>"2381206105"</f>
        <v>2381206105</v>
      </c>
      <c r="C1248" s="4">
        <v>81.3</v>
      </c>
      <c r="D1248" s="4"/>
    </row>
    <row r="1249" s="1" customFormat="1" spans="1:4">
      <c r="A1249" s="4" t="str">
        <f t="shared" si="20"/>
        <v>20230303</v>
      </c>
      <c r="B1249" s="4" t="str">
        <f>"2381205620"</f>
        <v>2381205620</v>
      </c>
      <c r="C1249" s="4">
        <v>81.2</v>
      </c>
      <c r="D1249" s="4"/>
    </row>
    <row r="1250" s="1" customFormat="1" spans="1:4">
      <c r="A1250" s="4" t="str">
        <f t="shared" si="20"/>
        <v>20230303</v>
      </c>
      <c r="B1250" s="4" t="str">
        <f>"2381204407"</f>
        <v>2381204407</v>
      </c>
      <c r="C1250" s="4">
        <v>81.1</v>
      </c>
      <c r="D1250" s="4"/>
    </row>
    <row r="1251" s="1" customFormat="1" spans="1:4">
      <c r="A1251" s="4" t="str">
        <f t="shared" si="20"/>
        <v>20230303</v>
      </c>
      <c r="B1251" s="4" t="str">
        <f>"2381204511"</f>
        <v>2381204511</v>
      </c>
      <c r="C1251" s="4">
        <v>81.1</v>
      </c>
      <c r="D1251" s="4"/>
    </row>
    <row r="1252" s="1" customFormat="1" spans="1:4">
      <c r="A1252" s="4" t="str">
        <f t="shared" si="20"/>
        <v>20230303</v>
      </c>
      <c r="B1252" s="4" t="str">
        <f>"2381205630"</f>
        <v>2381205630</v>
      </c>
      <c r="C1252" s="4">
        <v>81.1</v>
      </c>
      <c r="D1252" s="4"/>
    </row>
    <row r="1253" s="1" customFormat="1" spans="1:4">
      <c r="A1253" s="4" t="str">
        <f t="shared" si="20"/>
        <v>20230303</v>
      </c>
      <c r="B1253" s="4" t="str">
        <f>"2381205622"</f>
        <v>2381205622</v>
      </c>
      <c r="C1253" s="4">
        <v>81</v>
      </c>
      <c r="D1253" s="4"/>
    </row>
    <row r="1254" s="1" customFormat="1" spans="1:4">
      <c r="A1254" s="4" t="str">
        <f t="shared" si="20"/>
        <v>20230303</v>
      </c>
      <c r="B1254" s="4" t="str">
        <f>"2381205908"</f>
        <v>2381205908</v>
      </c>
      <c r="C1254" s="4">
        <v>81</v>
      </c>
      <c r="D1254" s="4"/>
    </row>
    <row r="1255" s="1" customFormat="1" spans="1:4">
      <c r="A1255" s="4" t="str">
        <f t="shared" si="20"/>
        <v>20230303</v>
      </c>
      <c r="B1255" s="4" t="str">
        <f>"2381204110"</f>
        <v>2381204110</v>
      </c>
      <c r="C1255" s="4">
        <v>80.9</v>
      </c>
      <c r="D1255" s="4"/>
    </row>
    <row r="1256" s="1" customFormat="1" spans="1:4">
      <c r="A1256" s="4" t="str">
        <f t="shared" si="20"/>
        <v>20230303</v>
      </c>
      <c r="B1256" s="4" t="str">
        <f>"2381204627"</f>
        <v>2381204627</v>
      </c>
      <c r="C1256" s="4">
        <v>80.9</v>
      </c>
      <c r="D1256" s="4"/>
    </row>
    <row r="1257" s="1" customFormat="1" spans="1:4">
      <c r="A1257" s="4" t="str">
        <f t="shared" si="20"/>
        <v>20230303</v>
      </c>
      <c r="B1257" s="4" t="str">
        <f>"2381205018"</f>
        <v>2381205018</v>
      </c>
      <c r="C1257" s="4">
        <v>80.9</v>
      </c>
      <c r="D1257" s="4"/>
    </row>
    <row r="1258" s="1" customFormat="1" spans="1:4">
      <c r="A1258" s="4" t="str">
        <f t="shared" si="20"/>
        <v>20230303</v>
      </c>
      <c r="B1258" s="4" t="str">
        <f>"2381204122"</f>
        <v>2381204122</v>
      </c>
      <c r="C1258" s="4">
        <v>80.8</v>
      </c>
      <c r="D1258" s="4"/>
    </row>
    <row r="1259" s="1" customFormat="1" spans="1:4">
      <c r="A1259" s="4" t="str">
        <f t="shared" si="20"/>
        <v>20230303</v>
      </c>
      <c r="B1259" s="4" t="str">
        <f>"2381205715"</f>
        <v>2381205715</v>
      </c>
      <c r="C1259" s="4">
        <v>80.8</v>
      </c>
      <c r="D1259" s="4"/>
    </row>
    <row r="1260" s="1" customFormat="1" spans="1:4">
      <c r="A1260" s="4" t="str">
        <f t="shared" si="20"/>
        <v>20230303</v>
      </c>
      <c r="B1260" s="4" t="str">
        <f>"2381205911"</f>
        <v>2381205911</v>
      </c>
      <c r="C1260" s="4">
        <v>80.8</v>
      </c>
      <c r="D1260" s="4"/>
    </row>
    <row r="1261" s="1" customFormat="1" spans="1:4">
      <c r="A1261" s="4" t="str">
        <f t="shared" si="20"/>
        <v>20230303</v>
      </c>
      <c r="B1261" s="4" t="str">
        <f>"2381204113"</f>
        <v>2381204113</v>
      </c>
      <c r="C1261" s="4">
        <v>80.7</v>
      </c>
      <c r="D1261" s="4"/>
    </row>
    <row r="1262" s="1" customFormat="1" spans="1:4">
      <c r="A1262" s="4" t="str">
        <f t="shared" si="20"/>
        <v>20230303</v>
      </c>
      <c r="B1262" s="4" t="str">
        <f>"2381204320"</f>
        <v>2381204320</v>
      </c>
      <c r="C1262" s="4">
        <v>80.7</v>
      </c>
      <c r="D1262" s="4"/>
    </row>
    <row r="1263" s="1" customFormat="1" spans="1:4">
      <c r="A1263" s="4" t="str">
        <f t="shared" si="20"/>
        <v>20230303</v>
      </c>
      <c r="B1263" s="4" t="str">
        <f>"2381205413"</f>
        <v>2381205413</v>
      </c>
      <c r="C1263" s="4">
        <v>80.7</v>
      </c>
      <c r="D1263" s="4"/>
    </row>
    <row r="1264" s="1" customFormat="1" spans="1:4">
      <c r="A1264" s="4" t="str">
        <f t="shared" si="20"/>
        <v>20230303</v>
      </c>
      <c r="B1264" s="4" t="str">
        <f>"2381204314"</f>
        <v>2381204314</v>
      </c>
      <c r="C1264" s="4">
        <v>80.6</v>
      </c>
      <c r="D1264" s="4"/>
    </row>
    <row r="1265" s="1" customFormat="1" spans="1:4">
      <c r="A1265" s="4" t="str">
        <f t="shared" si="20"/>
        <v>20230303</v>
      </c>
      <c r="B1265" s="4" t="str">
        <f>"2381204813"</f>
        <v>2381204813</v>
      </c>
      <c r="C1265" s="4">
        <v>80.6</v>
      </c>
      <c r="D1265" s="4"/>
    </row>
    <row r="1266" s="1" customFormat="1" spans="1:4">
      <c r="A1266" s="4" t="str">
        <f t="shared" si="20"/>
        <v>20230303</v>
      </c>
      <c r="B1266" s="4" t="str">
        <f>"2381204830"</f>
        <v>2381204830</v>
      </c>
      <c r="C1266" s="4">
        <v>80.6</v>
      </c>
      <c r="D1266" s="4"/>
    </row>
    <row r="1267" s="1" customFormat="1" spans="1:4">
      <c r="A1267" s="4" t="str">
        <f t="shared" si="20"/>
        <v>20230303</v>
      </c>
      <c r="B1267" s="4" t="str">
        <f>"2381204126"</f>
        <v>2381204126</v>
      </c>
      <c r="C1267" s="4">
        <v>80.5</v>
      </c>
      <c r="D1267" s="4"/>
    </row>
    <row r="1268" s="1" customFormat="1" spans="1:4">
      <c r="A1268" s="4" t="str">
        <f t="shared" si="20"/>
        <v>20230303</v>
      </c>
      <c r="B1268" s="4" t="str">
        <f>"2381204726"</f>
        <v>2381204726</v>
      </c>
      <c r="C1268" s="4">
        <v>80.5</v>
      </c>
      <c r="D1268" s="4"/>
    </row>
    <row r="1269" s="1" customFormat="1" spans="1:4">
      <c r="A1269" s="4" t="str">
        <f t="shared" si="20"/>
        <v>20230303</v>
      </c>
      <c r="B1269" s="4" t="str">
        <f>"2381204124"</f>
        <v>2381204124</v>
      </c>
      <c r="C1269" s="4">
        <v>80.4</v>
      </c>
      <c r="D1269" s="4"/>
    </row>
    <row r="1270" s="1" customFormat="1" spans="1:4">
      <c r="A1270" s="4" t="str">
        <f t="shared" si="20"/>
        <v>20230303</v>
      </c>
      <c r="B1270" s="4" t="str">
        <f>"2381204425"</f>
        <v>2381204425</v>
      </c>
      <c r="C1270" s="4">
        <v>80.4</v>
      </c>
      <c r="D1270" s="4"/>
    </row>
    <row r="1271" s="1" customFormat="1" spans="1:4">
      <c r="A1271" s="4" t="str">
        <f t="shared" si="20"/>
        <v>20230303</v>
      </c>
      <c r="B1271" s="4" t="str">
        <f>"2381205615"</f>
        <v>2381205615</v>
      </c>
      <c r="C1271" s="4">
        <v>80.4</v>
      </c>
      <c r="D1271" s="4"/>
    </row>
    <row r="1272" s="1" customFormat="1" spans="1:4">
      <c r="A1272" s="4" t="str">
        <f t="shared" si="20"/>
        <v>20230303</v>
      </c>
      <c r="B1272" s="4" t="str">
        <f>"2381204329"</f>
        <v>2381204329</v>
      </c>
      <c r="C1272" s="4">
        <v>80.3</v>
      </c>
      <c r="D1272" s="4"/>
    </row>
    <row r="1273" s="1" customFormat="1" spans="1:4">
      <c r="A1273" s="4" t="str">
        <f t="shared" si="20"/>
        <v>20230303</v>
      </c>
      <c r="B1273" s="4" t="str">
        <f>"2381205517"</f>
        <v>2381205517</v>
      </c>
      <c r="C1273" s="4">
        <v>80.2</v>
      </c>
      <c r="D1273" s="4"/>
    </row>
    <row r="1274" s="1" customFormat="1" spans="1:4">
      <c r="A1274" s="4" t="str">
        <f t="shared" si="20"/>
        <v>20230303</v>
      </c>
      <c r="B1274" s="4" t="str">
        <f>"2381204302"</f>
        <v>2381204302</v>
      </c>
      <c r="C1274" s="4">
        <v>80.1</v>
      </c>
      <c r="D1274" s="4"/>
    </row>
    <row r="1275" s="1" customFormat="1" spans="1:4">
      <c r="A1275" s="4" t="str">
        <f t="shared" si="20"/>
        <v>20230303</v>
      </c>
      <c r="B1275" s="4" t="str">
        <f>"2381204504"</f>
        <v>2381204504</v>
      </c>
      <c r="C1275" s="4">
        <v>80.1</v>
      </c>
      <c r="D1275" s="4"/>
    </row>
    <row r="1276" s="1" customFormat="1" spans="1:4">
      <c r="A1276" s="4" t="str">
        <f t="shared" si="20"/>
        <v>20230303</v>
      </c>
      <c r="B1276" s="4" t="str">
        <f>"2381205509"</f>
        <v>2381205509</v>
      </c>
      <c r="C1276" s="4">
        <v>80.1</v>
      </c>
      <c r="D1276" s="4"/>
    </row>
    <row r="1277" s="1" customFormat="1" spans="1:4">
      <c r="A1277" s="4" t="str">
        <f t="shared" si="20"/>
        <v>20230303</v>
      </c>
      <c r="B1277" s="4" t="str">
        <f>"2381205604"</f>
        <v>2381205604</v>
      </c>
      <c r="C1277" s="4">
        <v>80.1</v>
      </c>
      <c r="D1277" s="4"/>
    </row>
    <row r="1278" s="1" customFormat="1" spans="1:4">
      <c r="A1278" s="4" t="str">
        <f t="shared" si="20"/>
        <v>20230303</v>
      </c>
      <c r="B1278" s="4" t="str">
        <f>"2381205625"</f>
        <v>2381205625</v>
      </c>
      <c r="C1278" s="4">
        <v>80.1</v>
      </c>
      <c r="D1278" s="4"/>
    </row>
    <row r="1279" s="1" customFormat="1" spans="1:4">
      <c r="A1279" s="4" t="str">
        <f t="shared" si="20"/>
        <v>20230303</v>
      </c>
      <c r="B1279" s="4" t="str">
        <f>"2381204519"</f>
        <v>2381204519</v>
      </c>
      <c r="C1279" s="4">
        <v>80</v>
      </c>
      <c r="D1279" s="4"/>
    </row>
    <row r="1280" s="1" customFormat="1" spans="1:4">
      <c r="A1280" s="4" t="str">
        <f t="shared" si="20"/>
        <v>20230303</v>
      </c>
      <c r="B1280" s="4" t="str">
        <f>"2381204530"</f>
        <v>2381204530</v>
      </c>
      <c r="C1280" s="4">
        <v>80</v>
      </c>
      <c r="D1280" s="4"/>
    </row>
    <row r="1281" s="1" customFormat="1" spans="1:4">
      <c r="A1281" s="4" t="str">
        <f t="shared" si="20"/>
        <v>20230303</v>
      </c>
      <c r="B1281" s="4" t="str">
        <f>"2381204829"</f>
        <v>2381204829</v>
      </c>
      <c r="C1281" s="4">
        <v>80</v>
      </c>
      <c r="D1281" s="4"/>
    </row>
    <row r="1282" s="1" customFormat="1" spans="1:4">
      <c r="A1282" s="4" t="str">
        <f t="shared" si="20"/>
        <v>20230303</v>
      </c>
      <c r="B1282" s="4" t="str">
        <f>"2381205504"</f>
        <v>2381205504</v>
      </c>
      <c r="C1282" s="4">
        <v>79.9</v>
      </c>
      <c r="D1282" s="4"/>
    </row>
    <row r="1283" s="1" customFormat="1" spans="1:4">
      <c r="A1283" s="4" t="str">
        <f t="shared" si="20"/>
        <v>20230303</v>
      </c>
      <c r="B1283" s="4" t="str">
        <f>"2381206025"</f>
        <v>2381206025</v>
      </c>
      <c r="C1283" s="4">
        <v>79.9</v>
      </c>
      <c r="D1283" s="4"/>
    </row>
    <row r="1284" s="1" customFormat="1" spans="1:4">
      <c r="A1284" s="4" t="str">
        <f t="shared" si="20"/>
        <v>20230303</v>
      </c>
      <c r="B1284" s="4" t="str">
        <f>"2381204114"</f>
        <v>2381204114</v>
      </c>
      <c r="C1284" s="4">
        <v>79.8</v>
      </c>
      <c r="D1284" s="4"/>
    </row>
    <row r="1285" s="1" customFormat="1" spans="1:4">
      <c r="A1285" s="4" t="str">
        <f t="shared" ref="A1285:A1348" si="21">"20230303"</f>
        <v>20230303</v>
      </c>
      <c r="B1285" s="4" t="str">
        <f>"2381205301"</f>
        <v>2381205301</v>
      </c>
      <c r="C1285" s="4">
        <v>79.8</v>
      </c>
      <c r="D1285" s="4"/>
    </row>
    <row r="1286" s="1" customFormat="1" spans="1:4">
      <c r="A1286" s="4" t="str">
        <f t="shared" si="21"/>
        <v>20230303</v>
      </c>
      <c r="B1286" s="4" t="str">
        <f>"2381205609"</f>
        <v>2381205609</v>
      </c>
      <c r="C1286" s="4">
        <v>79.8</v>
      </c>
      <c r="D1286" s="4"/>
    </row>
    <row r="1287" s="1" customFormat="1" spans="1:4">
      <c r="A1287" s="4" t="str">
        <f t="shared" si="21"/>
        <v>20230303</v>
      </c>
      <c r="B1287" s="4" t="str">
        <f>"2381204115"</f>
        <v>2381204115</v>
      </c>
      <c r="C1287" s="4">
        <v>79.7</v>
      </c>
      <c r="D1287" s="4"/>
    </row>
    <row r="1288" s="1" customFormat="1" spans="1:4">
      <c r="A1288" s="4" t="str">
        <f t="shared" si="21"/>
        <v>20230303</v>
      </c>
      <c r="B1288" s="4" t="str">
        <f>"2381205110"</f>
        <v>2381205110</v>
      </c>
      <c r="C1288" s="4">
        <v>79.7</v>
      </c>
      <c r="D1288" s="4"/>
    </row>
    <row r="1289" s="1" customFormat="1" spans="1:4">
      <c r="A1289" s="4" t="str">
        <f t="shared" si="21"/>
        <v>20230303</v>
      </c>
      <c r="B1289" s="4" t="str">
        <f>"2381204024"</f>
        <v>2381204024</v>
      </c>
      <c r="C1289" s="4">
        <v>79.6</v>
      </c>
      <c r="D1289" s="4"/>
    </row>
    <row r="1290" s="1" customFormat="1" spans="1:4">
      <c r="A1290" s="4" t="str">
        <f t="shared" si="21"/>
        <v>20230303</v>
      </c>
      <c r="B1290" s="4" t="str">
        <f>"2381204325"</f>
        <v>2381204325</v>
      </c>
      <c r="C1290" s="4">
        <v>79.6</v>
      </c>
      <c r="D1290" s="4"/>
    </row>
    <row r="1291" s="1" customFormat="1" spans="1:4">
      <c r="A1291" s="4" t="str">
        <f t="shared" si="21"/>
        <v>20230303</v>
      </c>
      <c r="B1291" s="4" t="str">
        <f>"2381204428"</f>
        <v>2381204428</v>
      </c>
      <c r="C1291" s="4">
        <v>79.6</v>
      </c>
      <c r="D1291" s="4"/>
    </row>
    <row r="1292" s="1" customFormat="1" spans="1:4">
      <c r="A1292" s="4" t="str">
        <f t="shared" si="21"/>
        <v>20230303</v>
      </c>
      <c r="B1292" s="4" t="str">
        <f>"2381204712"</f>
        <v>2381204712</v>
      </c>
      <c r="C1292" s="4">
        <v>79.6</v>
      </c>
      <c r="D1292" s="4"/>
    </row>
    <row r="1293" s="1" customFormat="1" spans="1:4">
      <c r="A1293" s="4" t="str">
        <f t="shared" si="21"/>
        <v>20230303</v>
      </c>
      <c r="B1293" s="4" t="str">
        <f>"2381205804"</f>
        <v>2381205804</v>
      </c>
      <c r="C1293" s="4">
        <v>79.6</v>
      </c>
      <c r="D1293" s="4"/>
    </row>
    <row r="1294" s="1" customFormat="1" spans="1:4">
      <c r="A1294" s="4" t="str">
        <f t="shared" si="21"/>
        <v>20230303</v>
      </c>
      <c r="B1294" s="4" t="str">
        <f>"2381204905"</f>
        <v>2381204905</v>
      </c>
      <c r="C1294" s="4">
        <v>79.5</v>
      </c>
      <c r="D1294" s="4"/>
    </row>
    <row r="1295" s="1" customFormat="1" spans="1:4">
      <c r="A1295" s="4" t="str">
        <f t="shared" si="21"/>
        <v>20230303</v>
      </c>
      <c r="B1295" s="4" t="str">
        <f>"2381205419"</f>
        <v>2381205419</v>
      </c>
      <c r="C1295" s="4">
        <v>79.5</v>
      </c>
      <c r="D1295" s="4"/>
    </row>
    <row r="1296" s="1" customFormat="1" spans="1:4">
      <c r="A1296" s="4" t="str">
        <f t="shared" si="21"/>
        <v>20230303</v>
      </c>
      <c r="B1296" s="4" t="str">
        <f>"2381205423"</f>
        <v>2381205423</v>
      </c>
      <c r="C1296" s="4">
        <v>79.5</v>
      </c>
      <c r="D1296" s="4"/>
    </row>
    <row r="1297" s="1" customFormat="1" spans="1:4">
      <c r="A1297" s="4" t="str">
        <f t="shared" si="21"/>
        <v>20230303</v>
      </c>
      <c r="B1297" s="4" t="str">
        <f>"2381205725"</f>
        <v>2381205725</v>
      </c>
      <c r="C1297" s="4">
        <v>79.5</v>
      </c>
      <c r="D1297" s="4"/>
    </row>
    <row r="1298" s="1" customFormat="1" spans="1:4">
      <c r="A1298" s="4" t="str">
        <f t="shared" si="21"/>
        <v>20230303</v>
      </c>
      <c r="B1298" s="4" t="str">
        <f>"2381205924"</f>
        <v>2381205924</v>
      </c>
      <c r="C1298" s="4">
        <v>79.5</v>
      </c>
      <c r="D1298" s="4"/>
    </row>
    <row r="1299" s="1" customFormat="1" spans="1:4">
      <c r="A1299" s="4" t="str">
        <f t="shared" si="21"/>
        <v>20230303</v>
      </c>
      <c r="B1299" s="4" t="str">
        <f>"2381206104"</f>
        <v>2381206104</v>
      </c>
      <c r="C1299" s="4">
        <v>79.4</v>
      </c>
      <c r="D1299" s="4"/>
    </row>
    <row r="1300" s="1" customFormat="1" spans="1:4">
      <c r="A1300" s="4" t="str">
        <f t="shared" si="21"/>
        <v>20230303</v>
      </c>
      <c r="B1300" s="4" t="str">
        <f>"2381204413"</f>
        <v>2381204413</v>
      </c>
      <c r="C1300" s="4">
        <v>79.2</v>
      </c>
      <c r="D1300" s="4"/>
    </row>
    <row r="1301" s="1" customFormat="1" spans="1:4">
      <c r="A1301" s="4" t="str">
        <f t="shared" si="21"/>
        <v>20230303</v>
      </c>
      <c r="B1301" s="4" t="str">
        <f>"2381205102"</f>
        <v>2381205102</v>
      </c>
      <c r="C1301" s="4">
        <v>79.2</v>
      </c>
      <c r="D1301" s="4"/>
    </row>
    <row r="1302" s="1" customFormat="1" spans="1:4">
      <c r="A1302" s="4" t="str">
        <f t="shared" si="21"/>
        <v>20230303</v>
      </c>
      <c r="B1302" s="4" t="str">
        <f>"2381205125"</f>
        <v>2381205125</v>
      </c>
      <c r="C1302" s="4">
        <v>79.2</v>
      </c>
      <c r="D1302" s="4"/>
    </row>
    <row r="1303" s="1" customFormat="1" spans="1:4">
      <c r="A1303" s="4" t="str">
        <f t="shared" si="21"/>
        <v>20230303</v>
      </c>
      <c r="B1303" s="4" t="str">
        <f>"2381204220"</f>
        <v>2381204220</v>
      </c>
      <c r="C1303" s="4">
        <v>79</v>
      </c>
      <c r="D1303" s="4"/>
    </row>
    <row r="1304" s="1" customFormat="1" spans="1:4">
      <c r="A1304" s="4" t="str">
        <f t="shared" si="21"/>
        <v>20230303</v>
      </c>
      <c r="B1304" s="4" t="str">
        <f>"2381205217"</f>
        <v>2381205217</v>
      </c>
      <c r="C1304" s="4">
        <v>79</v>
      </c>
      <c r="D1304" s="4"/>
    </row>
    <row r="1305" s="1" customFormat="1" spans="1:4">
      <c r="A1305" s="4" t="str">
        <f t="shared" si="21"/>
        <v>20230303</v>
      </c>
      <c r="B1305" s="4" t="str">
        <f>"2381204228"</f>
        <v>2381204228</v>
      </c>
      <c r="C1305" s="4">
        <v>78.9</v>
      </c>
      <c r="D1305" s="4"/>
    </row>
    <row r="1306" s="1" customFormat="1" spans="1:4">
      <c r="A1306" s="4" t="str">
        <f t="shared" si="21"/>
        <v>20230303</v>
      </c>
      <c r="B1306" s="4" t="str">
        <f>"2381204628"</f>
        <v>2381204628</v>
      </c>
      <c r="C1306" s="4">
        <v>78.9</v>
      </c>
      <c r="D1306" s="4"/>
    </row>
    <row r="1307" s="1" customFormat="1" spans="1:4">
      <c r="A1307" s="4" t="str">
        <f t="shared" si="21"/>
        <v>20230303</v>
      </c>
      <c r="B1307" s="4" t="str">
        <f>"2381205116"</f>
        <v>2381205116</v>
      </c>
      <c r="C1307" s="4">
        <v>78.7</v>
      </c>
      <c r="D1307" s="4"/>
    </row>
    <row r="1308" s="1" customFormat="1" spans="1:4">
      <c r="A1308" s="4" t="str">
        <f t="shared" si="21"/>
        <v>20230303</v>
      </c>
      <c r="B1308" s="4" t="str">
        <f>"2381205221"</f>
        <v>2381205221</v>
      </c>
      <c r="C1308" s="4">
        <v>78.7</v>
      </c>
      <c r="D1308" s="4"/>
    </row>
    <row r="1309" s="1" customFormat="1" spans="1:4">
      <c r="A1309" s="4" t="str">
        <f t="shared" si="21"/>
        <v>20230303</v>
      </c>
      <c r="B1309" s="4" t="str">
        <f>"2381205412"</f>
        <v>2381205412</v>
      </c>
      <c r="C1309" s="4">
        <v>78.7</v>
      </c>
      <c r="D1309" s="4"/>
    </row>
    <row r="1310" s="1" customFormat="1" spans="1:4">
      <c r="A1310" s="4" t="str">
        <f t="shared" si="21"/>
        <v>20230303</v>
      </c>
      <c r="B1310" s="4" t="str">
        <f>"2381205825"</f>
        <v>2381205825</v>
      </c>
      <c r="C1310" s="4">
        <v>78.7</v>
      </c>
      <c r="D1310" s="4"/>
    </row>
    <row r="1311" s="1" customFormat="1" spans="1:4">
      <c r="A1311" s="4" t="str">
        <f t="shared" si="21"/>
        <v>20230303</v>
      </c>
      <c r="B1311" s="4" t="str">
        <f>"2381205923"</f>
        <v>2381205923</v>
      </c>
      <c r="C1311" s="4">
        <v>78.7</v>
      </c>
      <c r="D1311" s="4"/>
    </row>
    <row r="1312" s="1" customFormat="1" spans="1:4">
      <c r="A1312" s="4" t="str">
        <f t="shared" si="21"/>
        <v>20230303</v>
      </c>
      <c r="B1312" s="4" t="str">
        <f>"2381204026"</f>
        <v>2381204026</v>
      </c>
      <c r="C1312" s="4">
        <v>78.6</v>
      </c>
      <c r="D1312" s="4"/>
    </row>
    <row r="1313" s="1" customFormat="1" spans="1:4">
      <c r="A1313" s="4" t="str">
        <f t="shared" si="21"/>
        <v>20230303</v>
      </c>
      <c r="B1313" s="4" t="str">
        <f>"2381204206"</f>
        <v>2381204206</v>
      </c>
      <c r="C1313" s="4">
        <v>78.5</v>
      </c>
      <c r="D1313" s="4"/>
    </row>
    <row r="1314" s="1" customFormat="1" spans="1:4">
      <c r="A1314" s="4" t="str">
        <f t="shared" si="21"/>
        <v>20230303</v>
      </c>
      <c r="B1314" s="4" t="str">
        <f>"2381204820"</f>
        <v>2381204820</v>
      </c>
      <c r="C1314" s="4">
        <v>78.5</v>
      </c>
      <c r="D1314" s="4"/>
    </row>
    <row r="1315" s="1" customFormat="1" spans="1:4">
      <c r="A1315" s="4" t="str">
        <f t="shared" si="21"/>
        <v>20230303</v>
      </c>
      <c r="B1315" s="4" t="str">
        <f>"2381204502"</f>
        <v>2381204502</v>
      </c>
      <c r="C1315" s="4">
        <v>78.4</v>
      </c>
      <c r="D1315" s="4"/>
    </row>
    <row r="1316" s="1" customFormat="1" spans="1:4">
      <c r="A1316" s="4" t="str">
        <f t="shared" si="21"/>
        <v>20230303</v>
      </c>
      <c r="B1316" s="4" t="str">
        <f>"2381204525"</f>
        <v>2381204525</v>
      </c>
      <c r="C1316" s="4">
        <v>78.4</v>
      </c>
      <c r="D1316" s="4"/>
    </row>
    <row r="1317" s="1" customFormat="1" spans="1:4">
      <c r="A1317" s="4" t="str">
        <f t="shared" si="21"/>
        <v>20230303</v>
      </c>
      <c r="B1317" s="4" t="str">
        <f>"2381204101"</f>
        <v>2381204101</v>
      </c>
      <c r="C1317" s="4">
        <v>78.3</v>
      </c>
      <c r="D1317" s="4"/>
    </row>
    <row r="1318" s="1" customFormat="1" spans="1:4">
      <c r="A1318" s="4" t="str">
        <f t="shared" si="21"/>
        <v>20230303</v>
      </c>
      <c r="B1318" s="4" t="str">
        <f>"2381204309"</f>
        <v>2381204309</v>
      </c>
      <c r="C1318" s="4">
        <v>78.2</v>
      </c>
      <c r="D1318" s="4"/>
    </row>
    <row r="1319" s="1" customFormat="1" spans="1:4">
      <c r="A1319" s="4" t="str">
        <f t="shared" si="21"/>
        <v>20230303</v>
      </c>
      <c r="B1319" s="4" t="str">
        <f>"2381204418"</f>
        <v>2381204418</v>
      </c>
      <c r="C1319" s="4">
        <v>78.2</v>
      </c>
      <c r="D1319" s="4"/>
    </row>
    <row r="1320" s="1" customFormat="1" spans="1:4">
      <c r="A1320" s="4" t="str">
        <f t="shared" si="21"/>
        <v>20230303</v>
      </c>
      <c r="B1320" s="4" t="str">
        <f>"2381204303"</f>
        <v>2381204303</v>
      </c>
      <c r="C1320" s="4">
        <v>78.1</v>
      </c>
      <c r="D1320" s="4"/>
    </row>
    <row r="1321" s="1" customFormat="1" spans="1:4">
      <c r="A1321" s="4" t="str">
        <f t="shared" si="21"/>
        <v>20230303</v>
      </c>
      <c r="B1321" s="4" t="str">
        <f>"2381204509"</f>
        <v>2381204509</v>
      </c>
      <c r="C1321" s="4">
        <v>78.1</v>
      </c>
      <c r="D1321" s="4"/>
    </row>
    <row r="1322" s="1" customFormat="1" spans="1:4">
      <c r="A1322" s="4" t="str">
        <f t="shared" si="21"/>
        <v>20230303</v>
      </c>
      <c r="B1322" s="4" t="str">
        <f>"2381204617"</f>
        <v>2381204617</v>
      </c>
      <c r="C1322" s="4">
        <v>78.1</v>
      </c>
      <c r="D1322" s="4"/>
    </row>
    <row r="1323" s="1" customFormat="1" spans="1:4">
      <c r="A1323" s="4" t="str">
        <f t="shared" si="21"/>
        <v>20230303</v>
      </c>
      <c r="B1323" s="4" t="str">
        <f>"2381204402"</f>
        <v>2381204402</v>
      </c>
      <c r="C1323" s="4">
        <v>77.9</v>
      </c>
      <c r="D1323" s="4"/>
    </row>
    <row r="1324" s="1" customFormat="1" spans="1:4">
      <c r="A1324" s="4" t="str">
        <f t="shared" si="21"/>
        <v>20230303</v>
      </c>
      <c r="B1324" s="4" t="str">
        <f>"2381204526"</f>
        <v>2381204526</v>
      </c>
      <c r="C1324" s="4">
        <v>77.8</v>
      </c>
      <c r="D1324" s="4"/>
    </row>
    <row r="1325" s="1" customFormat="1" spans="1:4">
      <c r="A1325" s="4" t="str">
        <f t="shared" si="21"/>
        <v>20230303</v>
      </c>
      <c r="B1325" s="4" t="str">
        <f>"2381204424"</f>
        <v>2381204424</v>
      </c>
      <c r="C1325" s="4">
        <v>77.7</v>
      </c>
      <c r="D1325" s="4"/>
    </row>
    <row r="1326" s="1" customFormat="1" spans="1:4">
      <c r="A1326" s="4" t="str">
        <f t="shared" si="21"/>
        <v>20230303</v>
      </c>
      <c r="B1326" s="4" t="str">
        <f>"2381204922"</f>
        <v>2381204922</v>
      </c>
      <c r="C1326" s="4">
        <v>77.7</v>
      </c>
      <c r="D1326" s="4"/>
    </row>
    <row r="1327" s="1" customFormat="1" spans="1:4">
      <c r="A1327" s="4" t="str">
        <f t="shared" si="21"/>
        <v>20230303</v>
      </c>
      <c r="B1327" s="4" t="str">
        <f>"2381205502"</f>
        <v>2381205502</v>
      </c>
      <c r="C1327" s="4">
        <v>77.7</v>
      </c>
      <c r="D1327" s="4"/>
    </row>
    <row r="1328" s="1" customFormat="1" spans="1:4">
      <c r="A1328" s="4" t="str">
        <f t="shared" si="21"/>
        <v>20230303</v>
      </c>
      <c r="B1328" s="4" t="str">
        <f>"2381205529"</f>
        <v>2381205529</v>
      </c>
      <c r="C1328" s="4">
        <v>77.6</v>
      </c>
      <c r="D1328" s="4"/>
    </row>
    <row r="1329" s="1" customFormat="1" spans="1:4">
      <c r="A1329" s="4" t="str">
        <f t="shared" si="21"/>
        <v>20230303</v>
      </c>
      <c r="B1329" s="4" t="str">
        <f>"2381204907"</f>
        <v>2381204907</v>
      </c>
      <c r="C1329" s="4">
        <v>77.5</v>
      </c>
      <c r="D1329" s="4"/>
    </row>
    <row r="1330" s="1" customFormat="1" spans="1:4">
      <c r="A1330" s="4" t="str">
        <f t="shared" si="21"/>
        <v>20230303</v>
      </c>
      <c r="B1330" s="4" t="str">
        <f>"2381205220"</f>
        <v>2381205220</v>
      </c>
      <c r="C1330" s="4">
        <v>77.5</v>
      </c>
      <c r="D1330" s="4"/>
    </row>
    <row r="1331" s="1" customFormat="1" spans="1:4">
      <c r="A1331" s="4" t="str">
        <f t="shared" si="21"/>
        <v>20230303</v>
      </c>
      <c r="B1331" s="4" t="str">
        <f>"2381204604"</f>
        <v>2381204604</v>
      </c>
      <c r="C1331" s="4">
        <v>77.4</v>
      </c>
      <c r="D1331" s="4"/>
    </row>
    <row r="1332" s="1" customFormat="1" spans="1:4">
      <c r="A1332" s="4" t="str">
        <f t="shared" si="21"/>
        <v>20230303</v>
      </c>
      <c r="B1332" s="4" t="str">
        <f>"2381205104"</f>
        <v>2381205104</v>
      </c>
      <c r="C1332" s="4">
        <v>77.4</v>
      </c>
      <c r="D1332" s="4"/>
    </row>
    <row r="1333" s="1" customFormat="1" spans="1:4">
      <c r="A1333" s="4" t="str">
        <f t="shared" si="21"/>
        <v>20230303</v>
      </c>
      <c r="B1333" s="4" t="str">
        <f>"2381205508"</f>
        <v>2381205508</v>
      </c>
      <c r="C1333" s="4">
        <v>77.4</v>
      </c>
      <c r="D1333" s="4"/>
    </row>
    <row r="1334" s="1" customFormat="1" spans="1:4">
      <c r="A1334" s="4" t="str">
        <f t="shared" si="21"/>
        <v>20230303</v>
      </c>
      <c r="B1334" s="4" t="str">
        <f>"2381204305"</f>
        <v>2381204305</v>
      </c>
      <c r="C1334" s="4">
        <v>77.3</v>
      </c>
      <c r="D1334" s="4"/>
    </row>
    <row r="1335" s="1" customFormat="1" spans="1:4">
      <c r="A1335" s="4" t="str">
        <f t="shared" si="21"/>
        <v>20230303</v>
      </c>
      <c r="B1335" s="4" t="str">
        <f>"2381204523"</f>
        <v>2381204523</v>
      </c>
      <c r="C1335" s="4">
        <v>77.3</v>
      </c>
      <c r="D1335" s="4"/>
    </row>
    <row r="1336" s="1" customFormat="1" spans="1:4">
      <c r="A1336" s="4" t="str">
        <f t="shared" si="21"/>
        <v>20230303</v>
      </c>
      <c r="B1336" s="4" t="str">
        <f>"2381204522"</f>
        <v>2381204522</v>
      </c>
      <c r="C1336" s="4">
        <v>77.2</v>
      </c>
      <c r="D1336" s="4"/>
    </row>
    <row r="1337" s="1" customFormat="1" spans="1:4">
      <c r="A1337" s="4" t="str">
        <f t="shared" si="21"/>
        <v>20230303</v>
      </c>
      <c r="B1337" s="4" t="str">
        <f>"2381205021"</f>
        <v>2381205021</v>
      </c>
      <c r="C1337" s="4">
        <v>77.2</v>
      </c>
      <c r="D1337" s="4"/>
    </row>
    <row r="1338" s="1" customFormat="1" spans="1:4">
      <c r="A1338" s="4" t="str">
        <f t="shared" si="21"/>
        <v>20230303</v>
      </c>
      <c r="B1338" s="4" t="str">
        <f>"2381204817"</f>
        <v>2381204817</v>
      </c>
      <c r="C1338" s="4">
        <v>77.1</v>
      </c>
      <c r="D1338" s="4"/>
    </row>
    <row r="1339" s="1" customFormat="1" spans="1:4">
      <c r="A1339" s="4" t="str">
        <f t="shared" si="21"/>
        <v>20230303</v>
      </c>
      <c r="B1339" s="4" t="str">
        <f>"2381205813"</f>
        <v>2381205813</v>
      </c>
      <c r="C1339" s="4">
        <v>77.1</v>
      </c>
      <c r="D1339" s="4"/>
    </row>
    <row r="1340" s="1" customFormat="1" spans="1:4">
      <c r="A1340" s="4" t="str">
        <f t="shared" si="21"/>
        <v>20230303</v>
      </c>
      <c r="B1340" s="4" t="str">
        <f>"2381204408"</f>
        <v>2381204408</v>
      </c>
      <c r="C1340" s="4">
        <v>77</v>
      </c>
      <c r="D1340" s="4"/>
    </row>
    <row r="1341" s="1" customFormat="1" spans="1:4">
      <c r="A1341" s="4" t="str">
        <f t="shared" si="21"/>
        <v>20230303</v>
      </c>
      <c r="B1341" s="4" t="str">
        <f>"2381204818"</f>
        <v>2381204818</v>
      </c>
      <c r="C1341" s="4">
        <v>77</v>
      </c>
      <c r="D1341" s="4"/>
    </row>
    <row r="1342" s="1" customFormat="1" spans="1:4">
      <c r="A1342" s="4" t="str">
        <f t="shared" si="21"/>
        <v>20230303</v>
      </c>
      <c r="B1342" s="4" t="str">
        <f>"2381205313"</f>
        <v>2381205313</v>
      </c>
      <c r="C1342" s="4">
        <v>77</v>
      </c>
      <c r="D1342" s="4"/>
    </row>
    <row r="1343" s="1" customFormat="1" spans="1:4">
      <c r="A1343" s="4" t="str">
        <f t="shared" si="21"/>
        <v>20230303</v>
      </c>
      <c r="B1343" s="4" t="str">
        <f>"2381206103"</f>
        <v>2381206103</v>
      </c>
      <c r="C1343" s="4">
        <v>77</v>
      </c>
      <c r="D1343" s="4"/>
    </row>
    <row r="1344" s="1" customFormat="1" spans="1:4">
      <c r="A1344" s="4" t="str">
        <f t="shared" si="21"/>
        <v>20230303</v>
      </c>
      <c r="B1344" s="4" t="str">
        <f>"2381204924"</f>
        <v>2381204924</v>
      </c>
      <c r="C1344" s="4">
        <v>76.9</v>
      </c>
      <c r="D1344" s="4"/>
    </row>
    <row r="1345" s="1" customFormat="1" spans="1:4">
      <c r="A1345" s="4" t="str">
        <f t="shared" si="21"/>
        <v>20230303</v>
      </c>
      <c r="B1345" s="4" t="str">
        <f>"2381205026"</f>
        <v>2381205026</v>
      </c>
      <c r="C1345" s="4">
        <v>76.9</v>
      </c>
      <c r="D1345" s="4"/>
    </row>
    <row r="1346" s="1" customFormat="1" spans="1:4">
      <c r="A1346" s="4" t="str">
        <f t="shared" si="21"/>
        <v>20230303</v>
      </c>
      <c r="B1346" s="4" t="str">
        <f>"2381205807"</f>
        <v>2381205807</v>
      </c>
      <c r="C1346" s="4">
        <v>76.9</v>
      </c>
      <c r="D1346" s="4"/>
    </row>
    <row r="1347" s="1" customFormat="1" spans="1:4">
      <c r="A1347" s="4" t="str">
        <f t="shared" si="21"/>
        <v>20230303</v>
      </c>
      <c r="B1347" s="4" t="str">
        <f>"2381204117"</f>
        <v>2381204117</v>
      </c>
      <c r="C1347" s="4">
        <v>76.8</v>
      </c>
      <c r="D1347" s="4"/>
    </row>
    <row r="1348" s="1" customFormat="1" spans="1:4">
      <c r="A1348" s="4" t="str">
        <f t="shared" si="21"/>
        <v>20230303</v>
      </c>
      <c r="B1348" s="4" t="str">
        <f>"2381204321"</f>
        <v>2381204321</v>
      </c>
      <c r="C1348" s="4">
        <v>76.8</v>
      </c>
      <c r="D1348" s="4"/>
    </row>
    <row r="1349" s="1" customFormat="1" spans="1:4">
      <c r="A1349" s="4" t="str">
        <f t="shared" ref="A1349:A1412" si="22">"20230303"</f>
        <v>20230303</v>
      </c>
      <c r="B1349" s="4" t="str">
        <f>"2381204909"</f>
        <v>2381204909</v>
      </c>
      <c r="C1349" s="4">
        <v>76.8</v>
      </c>
      <c r="D1349" s="4"/>
    </row>
    <row r="1350" s="1" customFormat="1" spans="1:4">
      <c r="A1350" s="4" t="str">
        <f t="shared" si="22"/>
        <v>20230303</v>
      </c>
      <c r="B1350" s="4" t="str">
        <f>"2381204423"</f>
        <v>2381204423</v>
      </c>
      <c r="C1350" s="4">
        <v>76.7</v>
      </c>
      <c r="D1350" s="4"/>
    </row>
    <row r="1351" s="1" customFormat="1" spans="1:4">
      <c r="A1351" s="4" t="str">
        <f t="shared" si="22"/>
        <v>20230303</v>
      </c>
      <c r="B1351" s="4" t="str">
        <f>"2381205305"</f>
        <v>2381205305</v>
      </c>
      <c r="C1351" s="4">
        <v>76.7</v>
      </c>
      <c r="D1351" s="4"/>
    </row>
    <row r="1352" s="1" customFormat="1" spans="1:4">
      <c r="A1352" s="4" t="str">
        <f t="shared" si="22"/>
        <v>20230303</v>
      </c>
      <c r="B1352" s="4" t="str">
        <f>"2381205406"</f>
        <v>2381205406</v>
      </c>
      <c r="C1352" s="4">
        <v>76.7</v>
      </c>
      <c r="D1352" s="4"/>
    </row>
    <row r="1353" s="1" customFormat="1" spans="1:4">
      <c r="A1353" s="4" t="str">
        <f t="shared" si="22"/>
        <v>20230303</v>
      </c>
      <c r="B1353" s="4" t="str">
        <f>"2381205027"</f>
        <v>2381205027</v>
      </c>
      <c r="C1353" s="4">
        <v>76.6</v>
      </c>
      <c r="D1353" s="4"/>
    </row>
    <row r="1354" s="1" customFormat="1" spans="1:4">
      <c r="A1354" s="4" t="str">
        <f t="shared" si="22"/>
        <v>20230303</v>
      </c>
      <c r="B1354" s="4" t="str">
        <f>"2381205207"</f>
        <v>2381205207</v>
      </c>
      <c r="C1354" s="4">
        <v>76.6</v>
      </c>
      <c r="D1354" s="4"/>
    </row>
    <row r="1355" s="1" customFormat="1" spans="1:4">
      <c r="A1355" s="4" t="str">
        <f t="shared" si="22"/>
        <v>20230303</v>
      </c>
      <c r="B1355" s="4" t="str">
        <f>"2381205809"</f>
        <v>2381205809</v>
      </c>
      <c r="C1355" s="4">
        <v>76.6</v>
      </c>
      <c r="D1355" s="4"/>
    </row>
    <row r="1356" s="1" customFormat="1" spans="1:4">
      <c r="A1356" s="4" t="str">
        <f t="shared" si="22"/>
        <v>20230303</v>
      </c>
      <c r="B1356" s="4" t="str">
        <f>"2381205120"</f>
        <v>2381205120</v>
      </c>
      <c r="C1356" s="4">
        <v>76.5</v>
      </c>
      <c r="D1356" s="4"/>
    </row>
    <row r="1357" s="1" customFormat="1" spans="1:4">
      <c r="A1357" s="4" t="str">
        <f t="shared" si="22"/>
        <v>20230303</v>
      </c>
      <c r="B1357" s="4" t="str">
        <f>"2381205527"</f>
        <v>2381205527</v>
      </c>
      <c r="C1357" s="4">
        <v>76.5</v>
      </c>
      <c r="D1357" s="4"/>
    </row>
    <row r="1358" s="1" customFormat="1" spans="1:4">
      <c r="A1358" s="4" t="str">
        <f t="shared" si="22"/>
        <v>20230303</v>
      </c>
      <c r="B1358" s="4" t="str">
        <f>"2381205603"</f>
        <v>2381205603</v>
      </c>
      <c r="C1358" s="4">
        <v>76.4</v>
      </c>
      <c r="D1358" s="4"/>
    </row>
    <row r="1359" s="1" customFormat="1" spans="1:4">
      <c r="A1359" s="4" t="str">
        <f t="shared" si="22"/>
        <v>20230303</v>
      </c>
      <c r="B1359" s="4" t="str">
        <f>"2381204225"</f>
        <v>2381204225</v>
      </c>
      <c r="C1359" s="4">
        <v>76.3</v>
      </c>
      <c r="D1359" s="4"/>
    </row>
    <row r="1360" s="1" customFormat="1" spans="1:4">
      <c r="A1360" s="4" t="str">
        <f t="shared" si="22"/>
        <v>20230303</v>
      </c>
      <c r="B1360" s="4" t="str">
        <f>"2381205222"</f>
        <v>2381205222</v>
      </c>
      <c r="C1360" s="4">
        <v>76.3</v>
      </c>
      <c r="D1360" s="4"/>
    </row>
    <row r="1361" s="1" customFormat="1" spans="1:4">
      <c r="A1361" s="4" t="str">
        <f t="shared" si="22"/>
        <v>20230303</v>
      </c>
      <c r="B1361" s="4" t="str">
        <f>"2381205318"</f>
        <v>2381205318</v>
      </c>
      <c r="C1361" s="4">
        <v>76.3</v>
      </c>
      <c r="D1361" s="4"/>
    </row>
    <row r="1362" s="1" customFormat="1" spans="1:4">
      <c r="A1362" s="4" t="str">
        <f t="shared" si="22"/>
        <v>20230303</v>
      </c>
      <c r="B1362" s="4" t="str">
        <f>"2381205516"</f>
        <v>2381205516</v>
      </c>
      <c r="C1362" s="4">
        <v>76.3</v>
      </c>
      <c r="D1362" s="4"/>
    </row>
    <row r="1363" s="1" customFormat="1" spans="1:4">
      <c r="A1363" s="4" t="str">
        <f t="shared" si="22"/>
        <v>20230303</v>
      </c>
      <c r="B1363" s="4" t="str">
        <f>"2381204812"</f>
        <v>2381204812</v>
      </c>
      <c r="C1363" s="4">
        <v>76.2</v>
      </c>
      <c r="D1363" s="4"/>
    </row>
    <row r="1364" s="1" customFormat="1" spans="1:4">
      <c r="A1364" s="4" t="str">
        <f t="shared" si="22"/>
        <v>20230303</v>
      </c>
      <c r="B1364" s="4" t="str">
        <f>"2381204914"</f>
        <v>2381204914</v>
      </c>
      <c r="C1364" s="4">
        <v>76.1</v>
      </c>
      <c r="D1364" s="4"/>
    </row>
    <row r="1365" s="1" customFormat="1" spans="1:4">
      <c r="A1365" s="4" t="str">
        <f t="shared" si="22"/>
        <v>20230303</v>
      </c>
      <c r="B1365" s="4" t="str">
        <f>"2381205507"</f>
        <v>2381205507</v>
      </c>
      <c r="C1365" s="4">
        <v>76.1</v>
      </c>
      <c r="D1365" s="4"/>
    </row>
    <row r="1366" s="1" customFormat="1" spans="1:4">
      <c r="A1366" s="4" t="str">
        <f t="shared" si="22"/>
        <v>20230303</v>
      </c>
      <c r="B1366" s="4" t="str">
        <f>"2381205914"</f>
        <v>2381205914</v>
      </c>
      <c r="C1366" s="4">
        <v>76.1</v>
      </c>
      <c r="D1366" s="4"/>
    </row>
    <row r="1367" s="1" customFormat="1" spans="1:4">
      <c r="A1367" s="4" t="str">
        <f t="shared" si="22"/>
        <v>20230303</v>
      </c>
      <c r="B1367" s="4" t="str">
        <f>"2381205510"</f>
        <v>2381205510</v>
      </c>
      <c r="C1367" s="4">
        <v>76</v>
      </c>
      <c r="D1367" s="4"/>
    </row>
    <row r="1368" s="1" customFormat="1" spans="1:4">
      <c r="A1368" s="4" t="str">
        <f t="shared" si="22"/>
        <v>20230303</v>
      </c>
      <c r="B1368" s="4" t="str">
        <f>"2381204317"</f>
        <v>2381204317</v>
      </c>
      <c r="C1368" s="4">
        <v>75.9</v>
      </c>
      <c r="D1368" s="4"/>
    </row>
    <row r="1369" s="1" customFormat="1" spans="1:4">
      <c r="A1369" s="4" t="str">
        <f t="shared" si="22"/>
        <v>20230303</v>
      </c>
      <c r="B1369" s="4" t="str">
        <f>"2381205111"</f>
        <v>2381205111</v>
      </c>
      <c r="C1369" s="4">
        <v>75.9</v>
      </c>
      <c r="D1369" s="4"/>
    </row>
    <row r="1370" s="1" customFormat="1" spans="1:4">
      <c r="A1370" s="4" t="str">
        <f t="shared" si="22"/>
        <v>20230303</v>
      </c>
      <c r="B1370" s="4" t="str">
        <f>"2381205727"</f>
        <v>2381205727</v>
      </c>
      <c r="C1370" s="4">
        <v>75.9</v>
      </c>
      <c r="D1370" s="4"/>
    </row>
    <row r="1371" s="1" customFormat="1" spans="1:4">
      <c r="A1371" s="4" t="str">
        <f t="shared" si="22"/>
        <v>20230303</v>
      </c>
      <c r="B1371" s="4" t="str">
        <f>"2381205917"</f>
        <v>2381205917</v>
      </c>
      <c r="C1371" s="4">
        <v>75.9</v>
      </c>
      <c r="D1371" s="4"/>
    </row>
    <row r="1372" s="1" customFormat="1" spans="1:4">
      <c r="A1372" s="4" t="str">
        <f t="shared" si="22"/>
        <v>20230303</v>
      </c>
      <c r="B1372" s="4" t="str">
        <f>"2381205808"</f>
        <v>2381205808</v>
      </c>
      <c r="C1372" s="4">
        <v>75.8</v>
      </c>
      <c r="D1372" s="4"/>
    </row>
    <row r="1373" s="1" customFormat="1" spans="1:4">
      <c r="A1373" s="4" t="str">
        <f t="shared" si="22"/>
        <v>20230303</v>
      </c>
      <c r="B1373" s="4" t="str">
        <f>"2381204128"</f>
        <v>2381204128</v>
      </c>
      <c r="C1373" s="4">
        <v>75.7</v>
      </c>
      <c r="D1373" s="4"/>
    </row>
    <row r="1374" s="1" customFormat="1" spans="1:4">
      <c r="A1374" s="4" t="str">
        <f t="shared" si="22"/>
        <v>20230303</v>
      </c>
      <c r="B1374" s="4" t="str">
        <f>"2381204409"</f>
        <v>2381204409</v>
      </c>
      <c r="C1374" s="4">
        <v>75.7</v>
      </c>
      <c r="D1374" s="4"/>
    </row>
    <row r="1375" s="1" customFormat="1" spans="1:4">
      <c r="A1375" s="4" t="str">
        <f t="shared" si="22"/>
        <v>20230303</v>
      </c>
      <c r="B1375" s="4" t="str">
        <f>"2381204926"</f>
        <v>2381204926</v>
      </c>
      <c r="C1375" s="4">
        <v>75.7</v>
      </c>
      <c r="D1375" s="4"/>
    </row>
    <row r="1376" s="1" customFormat="1" spans="1:4">
      <c r="A1376" s="4" t="str">
        <f t="shared" si="22"/>
        <v>20230303</v>
      </c>
      <c r="B1376" s="4" t="str">
        <f>"2381205629"</f>
        <v>2381205629</v>
      </c>
      <c r="C1376" s="4">
        <v>75.7</v>
      </c>
      <c r="D1376" s="4"/>
    </row>
    <row r="1377" s="1" customFormat="1" spans="1:4">
      <c r="A1377" s="4" t="str">
        <f t="shared" si="22"/>
        <v>20230303</v>
      </c>
      <c r="B1377" s="4" t="str">
        <f>"2381204421"</f>
        <v>2381204421</v>
      </c>
      <c r="C1377" s="4">
        <v>75.6</v>
      </c>
      <c r="D1377" s="4"/>
    </row>
    <row r="1378" s="1" customFormat="1" spans="1:4">
      <c r="A1378" s="4" t="str">
        <f t="shared" si="22"/>
        <v>20230303</v>
      </c>
      <c r="B1378" s="4" t="str">
        <f>"2381205525"</f>
        <v>2381205525</v>
      </c>
      <c r="C1378" s="4">
        <v>75.6</v>
      </c>
      <c r="D1378" s="4"/>
    </row>
    <row r="1379" s="1" customFormat="1" spans="1:4">
      <c r="A1379" s="4" t="str">
        <f t="shared" si="22"/>
        <v>20230303</v>
      </c>
      <c r="B1379" s="4" t="str">
        <f>"2381205009"</f>
        <v>2381205009</v>
      </c>
      <c r="C1379" s="4">
        <v>75.5</v>
      </c>
      <c r="D1379" s="4"/>
    </row>
    <row r="1380" s="1" customFormat="1" spans="1:4">
      <c r="A1380" s="4" t="str">
        <f t="shared" si="22"/>
        <v>20230303</v>
      </c>
      <c r="B1380" s="4" t="str">
        <f>"2381205312"</f>
        <v>2381205312</v>
      </c>
      <c r="C1380" s="4">
        <v>75.5</v>
      </c>
      <c r="D1380" s="4"/>
    </row>
    <row r="1381" s="1" customFormat="1" spans="1:4">
      <c r="A1381" s="4" t="str">
        <f t="shared" si="22"/>
        <v>20230303</v>
      </c>
      <c r="B1381" s="4" t="str">
        <f>"2381204528"</f>
        <v>2381204528</v>
      </c>
      <c r="C1381" s="4">
        <v>75.4</v>
      </c>
      <c r="D1381" s="4"/>
    </row>
    <row r="1382" s="1" customFormat="1" spans="1:4">
      <c r="A1382" s="4" t="str">
        <f t="shared" si="22"/>
        <v>20230303</v>
      </c>
      <c r="B1382" s="4" t="str">
        <f>"2381204729"</f>
        <v>2381204729</v>
      </c>
      <c r="C1382" s="4">
        <v>75.4</v>
      </c>
      <c r="D1382" s="4"/>
    </row>
    <row r="1383" s="1" customFormat="1" spans="1:4">
      <c r="A1383" s="4" t="str">
        <f t="shared" si="22"/>
        <v>20230303</v>
      </c>
      <c r="B1383" s="4" t="str">
        <f>"2381205204"</f>
        <v>2381205204</v>
      </c>
      <c r="C1383" s="4">
        <v>75.2</v>
      </c>
      <c r="D1383" s="4"/>
    </row>
    <row r="1384" s="1" customFormat="1" spans="1:4">
      <c r="A1384" s="4" t="str">
        <f t="shared" si="22"/>
        <v>20230303</v>
      </c>
      <c r="B1384" s="4" t="str">
        <f>"2381205216"</f>
        <v>2381205216</v>
      </c>
      <c r="C1384" s="4">
        <v>75.2</v>
      </c>
      <c r="D1384" s="4"/>
    </row>
    <row r="1385" s="1" customFormat="1" spans="1:4">
      <c r="A1385" s="4" t="str">
        <f t="shared" si="22"/>
        <v>20230303</v>
      </c>
      <c r="B1385" s="4" t="str">
        <f>"2381206115"</f>
        <v>2381206115</v>
      </c>
      <c r="C1385" s="4">
        <v>75.2</v>
      </c>
      <c r="D1385" s="4"/>
    </row>
    <row r="1386" s="1" customFormat="1" spans="1:4">
      <c r="A1386" s="4" t="str">
        <f t="shared" si="22"/>
        <v>20230303</v>
      </c>
      <c r="B1386" s="4" t="str">
        <f>"2381204226"</f>
        <v>2381204226</v>
      </c>
      <c r="C1386" s="4">
        <v>75.1</v>
      </c>
      <c r="D1386" s="4"/>
    </row>
    <row r="1387" s="1" customFormat="1" spans="1:4">
      <c r="A1387" s="4" t="str">
        <f t="shared" si="22"/>
        <v>20230303</v>
      </c>
      <c r="B1387" s="4" t="str">
        <f>"2381204514"</f>
        <v>2381204514</v>
      </c>
      <c r="C1387" s="4">
        <v>75.1</v>
      </c>
      <c r="D1387" s="4"/>
    </row>
    <row r="1388" s="1" customFormat="1" spans="1:4">
      <c r="A1388" s="4" t="str">
        <f t="shared" si="22"/>
        <v>20230303</v>
      </c>
      <c r="B1388" s="4" t="str">
        <f>"2381204827"</f>
        <v>2381204827</v>
      </c>
      <c r="C1388" s="4">
        <v>75</v>
      </c>
      <c r="D1388" s="4"/>
    </row>
    <row r="1389" s="1" customFormat="1" spans="1:4">
      <c r="A1389" s="4" t="str">
        <f t="shared" si="22"/>
        <v>20230303</v>
      </c>
      <c r="B1389" s="4" t="str">
        <f>"2381204710"</f>
        <v>2381204710</v>
      </c>
      <c r="C1389" s="4">
        <v>74.9</v>
      </c>
      <c r="D1389" s="4"/>
    </row>
    <row r="1390" s="1" customFormat="1" spans="1:4">
      <c r="A1390" s="4" t="str">
        <f t="shared" si="22"/>
        <v>20230303</v>
      </c>
      <c r="B1390" s="4" t="str">
        <f>"2381205014"</f>
        <v>2381205014</v>
      </c>
      <c r="C1390" s="4">
        <v>74.9</v>
      </c>
      <c r="D1390" s="4"/>
    </row>
    <row r="1391" s="1" customFormat="1" spans="1:4">
      <c r="A1391" s="4" t="str">
        <f t="shared" si="22"/>
        <v>20230303</v>
      </c>
      <c r="B1391" s="4" t="str">
        <f>"2381206030"</f>
        <v>2381206030</v>
      </c>
      <c r="C1391" s="4">
        <v>74.9</v>
      </c>
      <c r="D1391" s="4"/>
    </row>
    <row r="1392" s="1" customFormat="1" spans="1:4">
      <c r="A1392" s="4" t="str">
        <f t="shared" si="22"/>
        <v>20230303</v>
      </c>
      <c r="B1392" s="4" t="str">
        <f>"2381206116"</f>
        <v>2381206116</v>
      </c>
      <c r="C1392" s="4">
        <v>74.9</v>
      </c>
      <c r="D1392" s="4"/>
    </row>
    <row r="1393" s="1" customFormat="1" spans="1:4">
      <c r="A1393" s="4" t="str">
        <f t="shared" si="22"/>
        <v>20230303</v>
      </c>
      <c r="B1393" s="4" t="str">
        <f>"2381204930"</f>
        <v>2381204930</v>
      </c>
      <c r="C1393" s="4">
        <v>74.8</v>
      </c>
      <c r="D1393" s="4"/>
    </row>
    <row r="1394" s="1" customFormat="1" spans="1:4">
      <c r="A1394" s="4" t="str">
        <f t="shared" si="22"/>
        <v>20230303</v>
      </c>
      <c r="B1394" s="4" t="str">
        <f>"2381205107"</f>
        <v>2381205107</v>
      </c>
      <c r="C1394" s="4">
        <v>74.7</v>
      </c>
      <c r="D1394" s="4"/>
    </row>
    <row r="1395" s="1" customFormat="1" spans="1:4">
      <c r="A1395" s="4" t="str">
        <f t="shared" si="22"/>
        <v>20230303</v>
      </c>
      <c r="B1395" s="4" t="str">
        <f>"2381205621"</f>
        <v>2381205621</v>
      </c>
      <c r="C1395" s="4">
        <v>74.7</v>
      </c>
      <c r="D1395" s="4"/>
    </row>
    <row r="1396" s="1" customFormat="1" spans="1:4">
      <c r="A1396" s="4" t="str">
        <f t="shared" si="22"/>
        <v>20230303</v>
      </c>
      <c r="B1396" s="4" t="str">
        <f>"2381205710"</f>
        <v>2381205710</v>
      </c>
      <c r="C1396" s="4">
        <v>74.7</v>
      </c>
      <c r="D1396" s="4"/>
    </row>
    <row r="1397" s="1" customFormat="1" spans="1:4">
      <c r="A1397" s="4" t="str">
        <f t="shared" si="22"/>
        <v>20230303</v>
      </c>
      <c r="B1397" s="4" t="str">
        <f>"2381204520"</f>
        <v>2381204520</v>
      </c>
      <c r="C1397" s="4">
        <v>74.6</v>
      </c>
      <c r="D1397" s="4"/>
    </row>
    <row r="1398" s="1" customFormat="1" spans="1:4">
      <c r="A1398" s="4" t="str">
        <f t="shared" si="22"/>
        <v>20230303</v>
      </c>
      <c r="B1398" s="4" t="str">
        <f>"2381205721"</f>
        <v>2381205721</v>
      </c>
      <c r="C1398" s="4">
        <v>74.6</v>
      </c>
      <c r="D1398" s="4"/>
    </row>
    <row r="1399" s="1" customFormat="1" spans="1:4">
      <c r="A1399" s="4" t="str">
        <f t="shared" si="22"/>
        <v>20230303</v>
      </c>
      <c r="B1399" s="4" t="str">
        <f>"2381205320"</f>
        <v>2381205320</v>
      </c>
      <c r="C1399" s="4">
        <v>74.5</v>
      </c>
      <c r="D1399" s="4"/>
    </row>
    <row r="1400" s="1" customFormat="1" spans="1:4">
      <c r="A1400" s="4" t="str">
        <f t="shared" si="22"/>
        <v>20230303</v>
      </c>
      <c r="B1400" s="4" t="str">
        <f>"2381205007"</f>
        <v>2381205007</v>
      </c>
      <c r="C1400" s="4">
        <v>74.4</v>
      </c>
      <c r="D1400" s="4"/>
    </row>
    <row r="1401" s="1" customFormat="1" spans="1:4">
      <c r="A1401" s="4" t="str">
        <f t="shared" si="22"/>
        <v>20230303</v>
      </c>
      <c r="B1401" s="4" t="str">
        <f>"2381204219"</f>
        <v>2381204219</v>
      </c>
      <c r="C1401" s="4">
        <v>74.3</v>
      </c>
      <c r="D1401" s="4"/>
    </row>
    <row r="1402" s="1" customFormat="1" spans="1:4">
      <c r="A1402" s="4" t="str">
        <f t="shared" si="22"/>
        <v>20230303</v>
      </c>
      <c r="B1402" s="4" t="str">
        <f>"2381204301"</f>
        <v>2381204301</v>
      </c>
      <c r="C1402" s="4">
        <v>74.2</v>
      </c>
      <c r="D1402" s="4"/>
    </row>
    <row r="1403" s="1" customFormat="1" spans="1:4">
      <c r="A1403" s="4" t="str">
        <f t="shared" si="22"/>
        <v>20230303</v>
      </c>
      <c r="B1403" s="4" t="str">
        <f>"2381205410"</f>
        <v>2381205410</v>
      </c>
      <c r="C1403" s="4">
        <v>74.2</v>
      </c>
      <c r="D1403" s="4"/>
    </row>
    <row r="1404" s="1" customFormat="1" spans="1:4">
      <c r="A1404" s="4" t="str">
        <f t="shared" si="22"/>
        <v>20230303</v>
      </c>
      <c r="B1404" s="4" t="str">
        <f>"2381204028"</f>
        <v>2381204028</v>
      </c>
      <c r="C1404" s="4">
        <v>74.1</v>
      </c>
      <c r="D1404" s="4"/>
    </row>
    <row r="1405" s="1" customFormat="1" spans="1:4">
      <c r="A1405" s="4" t="str">
        <f t="shared" si="22"/>
        <v>20230303</v>
      </c>
      <c r="B1405" s="4" t="str">
        <f>"2381204709"</f>
        <v>2381204709</v>
      </c>
      <c r="C1405" s="4">
        <v>74</v>
      </c>
      <c r="D1405" s="4"/>
    </row>
    <row r="1406" s="1" customFormat="1" spans="1:4">
      <c r="A1406" s="4" t="str">
        <f t="shared" si="22"/>
        <v>20230303</v>
      </c>
      <c r="B1406" s="4" t="str">
        <f>"2381204013"</f>
        <v>2381204013</v>
      </c>
      <c r="C1406" s="4">
        <v>73.9</v>
      </c>
      <c r="D1406" s="4"/>
    </row>
    <row r="1407" s="1" customFormat="1" spans="1:4">
      <c r="A1407" s="4" t="str">
        <f t="shared" si="22"/>
        <v>20230303</v>
      </c>
      <c r="B1407" s="4" t="str">
        <f>"2381204824"</f>
        <v>2381204824</v>
      </c>
      <c r="C1407" s="4">
        <v>73.8</v>
      </c>
      <c r="D1407" s="4"/>
    </row>
    <row r="1408" s="1" customFormat="1" spans="1:4">
      <c r="A1408" s="4" t="str">
        <f t="shared" si="22"/>
        <v>20230303</v>
      </c>
      <c r="B1408" s="4" t="str">
        <f>"2381205304"</f>
        <v>2381205304</v>
      </c>
      <c r="C1408" s="4">
        <v>73.8</v>
      </c>
      <c r="D1408" s="4"/>
    </row>
    <row r="1409" s="1" customFormat="1" spans="1:4">
      <c r="A1409" s="4" t="str">
        <f t="shared" si="22"/>
        <v>20230303</v>
      </c>
      <c r="B1409" s="4" t="str">
        <f>"2381204327"</f>
        <v>2381204327</v>
      </c>
      <c r="C1409" s="4">
        <v>73.7</v>
      </c>
      <c r="D1409" s="4"/>
    </row>
    <row r="1410" s="1" customFormat="1" spans="1:4">
      <c r="A1410" s="4" t="str">
        <f t="shared" si="22"/>
        <v>20230303</v>
      </c>
      <c r="B1410" s="4" t="str">
        <f>"2381206108"</f>
        <v>2381206108</v>
      </c>
      <c r="C1410" s="4">
        <v>73.7</v>
      </c>
      <c r="D1410" s="4"/>
    </row>
    <row r="1411" s="1" customFormat="1" spans="1:4">
      <c r="A1411" s="4" t="str">
        <f t="shared" si="22"/>
        <v>20230303</v>
      </c>
      <c r="B1411" s="4" t="str">
        <f>"2381204313"</f>
        <v>2381204313</v>
      </c>
      <c r="C1411" s="4">
        <v>73.6</v>
      </c>
      <c r="D1411" s="4"/>
    </row>
    <row r="1412" s="1" customFormat="1" spans="1:4">
      <c r="A1412" s="4" t="str">
        <f t="shared" si="22"/>
        <v>20230303</v>
      </c>
      <c r="B1412" s="4" t="str">
        <f>"2381204626"</f>
        <v>2381204626</v>
      </c>
      <c r="C1412" s="4">
        <v>73.6</v>
      </c>
      <c r="D1412" s="4"/>
    </row>
    <row r="1413" s="1" customFormat="1" spans="1:4">
      <c r="A1413" s="4" t="str">
        <f t="shared" ref="A1413:A1476" si="23">"20230303"</f>
        <v>20230303</v>
      </c>
      <c r="B1413" s="4" t="str">
        <f>"2381204608"</f>
        <v>2381204608</v>
      </c>
      <c r="C1413" s="4">
        <v>73.5</v>
      </c>
      <c r="D1413" s="4"/>
    </row>
    <row r="1414" s="1" customFormat="1" spans="1:4">
      <c r="A1414" s="4" t="str">
        <f t="shared" si="23"/>
        <v>20230303</v>
      </c>
      <c r="B1414" s="4" t="str">
        <f>"2381205418"</f>
        <v>2381205418</v>
      </c>
      <c r="C1414" s="4">
        <v>73.5</v>
      </c>
      <c r="D1414" s="4"/>
    </row>
    <row r="1415" s="1" customFormat="1" spans="1:4">
      <c r="A1415" s="4" t="str">
        <f t="shared" si="23"/>
        <v>20230303</v>
      </c>
      <c r="B1415" s="4" t="str">
        <f>"2381205925"</f>
        <v>2381205925</v>
      </c>
      <c r="C1415" s="4">
        <v>73.5</v>
      </c>
      <c r="D1415" s="4"/>
    </row>
    <row r="1416" s="1" customFormat="1" spans="1:4">
      <c r="A1416" s="4" t="str">
        <f t="shared" si="23"/>
        <v>20230303</v>
      </c>
      <c r="B1416" s="4" t="str">
        <f>"2381204222"</f>
        <v>2381204222</v>
      </c>
      <c r="C1416" s="4">
        <v>73.4</v>
      </c>
      <c r="D1416" s="4"/>
    </row>
    <row r="1417" s="1" customFormat="1" spans="1:4">
      <c r="A1417" s="4" t="str">
        <f t="shared" si="23"/>
        <v>20230303</v>
      </c>
      <c r="B1417" s="4" t="str">
        <f>"2381204612"</f>
        <v>2381204612</v>
      </c>
      <c r="C1417" s="4">
        <v>73.4</v>
      </c>
      <c r="D1417" s="4"/>
    </row>
    <row r="1418" s="1" customFormat="1" spans="1:4">
      <c r="A1418" s="4" t="str">
        <f t="shared" si="23"/>
        <v>20230303</v>
      </c>
      <c r="B1418" s="4" t="str">
        <f>"2381205518"</f>
        <v>2381205518</v>
      </c>
      <c r="C1418" s="4">
        <v>73.4</v>
      </c>
      <c r="D1418" s="4"/>
    </row>
    <row r="1419" s="1" customFormat="1" spans="1:4">
      <c r="A1419" s="4" t="str">
        <f t="shared" si="23"/>
        <v>20230303</v>
      </c>
      <c r="B1419" s="4" t="str">
        <f>"2381205319"</f>
        <v>2381205319</v>
      </c>
      <c r="C1419" s="4">
        <v>73.3</v>
      </c>
      <c r="D1419" s="4"/>
    </row>
    <row r="1420" s="1" customFormat="1" spans="1:4">
      <c r="A1420" s="4" t="str">
        <f t="shared" si="23"/>
        <v>20230303</v>
      </c>
      <c r="B1420" s="4" t="str">
        <f>"2381204613"</f>
        <v>2381204613</v>
      </c>
      <c r="C1420" s="4">
        <v>73.2</v>
      </c>
      <c r="D1420" s="4"/>
    </row>
    <row r="1421" s="1" customFormat="1" spans="1:4">
      <c r="A1421" s="4" t="str">
        <f t="shared" si="23"/>
        <v>20230303</v>
      </c>
      <c r="B1421" s="4" t="str">
        <f>"2381205521"</f>
        <v>2381205521</v>
      </c>
      <c r="C1421" s="4">
        <v>73.2</v>
      </c>
      <c r="D1421" s="4"/>
    </row>
    <row r="1422" s="1" customFormat="1" spans="1:4">
      <c r="A1422" s="4" t="str">
        <f t="shared" si="23"/>
        <v>20230303</v>
      </c>
      <c r="B1422" s="4" t="str">
        <f>"2381205628"</f>
        <v>2381205628</v>
      </c>
      <c r="C1422" s="4">
        <v>73.2</v>
      </c>
      <c r="D1422" s="4"/>
    </row>
    <row r="1423" s="1" customFormat="1" spans="1:4">
      <c r="A1423" s="4" t="str">
        <f t="shared" si="23"/>
        <v>20230303</v>
      </c>
      <c r="B1423" s="4" t="str">
        <f>"2381205006"</f>
        <v>2381205006</v>
      </c>
      <c r="C1423" s="4">
        <v>73.1</v>
      </c>
      <c r="D1423" s="4"/>
    </row>
    <row r="1424" s="1" customFormat="1" spans="1:4">
      <c r="A1424" s="4" t="str">
        <f t="shared" si="23"/>
        <v>20230303</v>
      </c>
      <c r="B1424" s="4" t="str">
        <f>"2381205019"</f>
        <v>2381205019</v>
      </c>
      <c r="C1424" s="4">
        <v>73.1</v>
      </c>
      <c r="D1424" s="4"/>
    </row>
    <row r="1425" s="1" customFormat="1" spans="1:4">
      <c r="A1425" s="4" t="str">
        <f t="shared" si="23"/>
        <v>20230303</v>
      </c>
      <c r="B1425" s="4" t="str">
        <f>"2381206112"</f>
        <v>2381206112</v>
      </c>
      <c r="C1425" s="4">
        <v>73.1</v>
      </c>
      <c r="D1425" s="4"/>
    </row>
    <row r="1426" s="1" customFormat="1" spans="1:4">
      <c r="A1426" s="4" t="str">
        <f t="shared" si="23"/>
        <v>20230303</v>
      </c>
      <c r="B1426" s="4" t="str">
        <f>"2381205307"</f>
        <v>2381205307</v>
      </c>
      <c r="C1426" s="4">
        <v>73</v>
      </c>
      <c r="D1426" s="4"/>
    </row>
    <row r="1427" s="1" customFormat="1" spans="1:4">
      <c r="A1427" s="4" t="str">
        <f t="shared" si="23"/>
        <v>20230303</v>
      </c>
      <c r="B1427" s="4" t="str">
        <f>"2381205711"</f>
        <v>2381205711</v>
      </c>
      <c r="C1427" s="4">
        <v>73</v>
      </c>
      <c r="D1427" s="4"/>
    </row>
    <row r="1428" s="1" customFormat="1" spans="1:4">
      <c r="A1428" s="4" t="str">
        <f t="shared" si="23"/>
        <v>20230303</v>
      </c>
      <c r="B1428" s="4" t="str">
        <f>"2381204119"</f>
        <v>2381204119</v>
      </c>
      <c r="C1428" s="4">
        <v>72.9</v>
      </c>
      <c r="D1428" s="4"/>
    </row>
    <row r="1429" s="1" customFormat="1" spans="1:4">
      <c r="A1429" s="4" t="str">
        <f t="shared" si="23"/>
        <v>20230303</v>
      </c>
      <c r="B1429" s="4" t="str">
        <f>"2381205022"</f>
        <v>2381205022</v>
      </c>
      <c r="C1429" s="4">
        <v>72.9</v>
      </c>
      <c r="D1429" s="4"/>
    </row>
    <row r="1430" s="1" customFormat="1" spans="1:4">
      <c r="A1430" s="4" t="str">
        <f t="shared" si="23"/>
        <v>20230303</v>
      </c>
      <c r="B1430" s="4" t="str">
        <f>"2381204619"</f>
        <v>2381204619</v>
      </c>
      <c r="C1430" s="4">
        <v>72.6</v>
      </c>
      <c r="D1430" s="4"/>
    </row>
    <row r="1431" s="1" customFormat="1" spans="1:4">
      <c r="A1431" s="4" t="str">
        <f t="shared" si="23"/>
        <v>20230303</v>
      </c>
      <c r="B1431" s="4" t="str">
        <f>"2381205906"</f>
        <v>2381205906</v>
      </c>
      <c r="C1431" s="4">
        <v>72.6</v>
      </c>
      <c r="D1431" s="4"/>
    </row>
    <row r="1432" s="1" customFormat="1" spans="1:4">
      <c r="A1432" s="4" t="str">
        <f t="shared" si="23"/>
        <v>20230303</v>
      </c>
      <c r="B1432" s="4" t="str">
        <f>"2381204701"</f>
        <v>2381204701</v>
      </c>
      <c r="C1432" s="4">
        <v>72.5</v>
      </c>
      <c r="D1432" s="4"/>
    </row>
    <row r="1433" s="1" customFormat="1" spans="1:4">
      <c r="A1433" s="4" t="str">
        <f t="shared" si="23"/>
        <v>20230303</v>
      </c>
      <c r="B1433" s="4" t="str">
        <f>"2381205408"</f>
        <v>2381205408</v>
      </c>
      <c r="C1433" s="4">
        <v>72.5</v>
      </c>
      <c r="D1433" s="4"/>
    </row>
    <row r="1434" s="1" customFormat="1" spans="1:4">
      <c r="A1434" s="4" t="str">
        <f t="shared" si="23"/>
        <v>20230303</v>
      </c>
      <c r="B1434" s="4" t="str">
        <f>"2381204711"</f>
        <v>2381204711</v>
      </c>
      <c r="C1434" s="4">
        <v>72.4</v>
      </c>
      <c r="D1434" s="4"/>
    </row>
    <row r="1435" s="1" customFormat="1" spans="1:4">
      <c r="A1435" s="4" t="str">
        <f t="shared" si="23"/>
        <v>20230303</v>
      </c>
      <c r="B1435" s="4" t="str">
        <f>"2381205308"</f>
        <v>2381205308</v>
      </c>
      <c r="C1435" s="4">
        <v>72.4</v>
      </c>
      <c r="D1435" s="4"/>
    </row>
    <row r="1436" s="1" customFormat="1" spans="1:4">
      <c r="A1436" s="4" t="str">
        <f t="shared" si="23"/>
        <v>20230303</v>
      </c>
      <c r="B1436" s="4" t="str">
        <f>"2381204116"</f>
        <v>2381204116</v>
      </c>
      <c r="C1436" s="4">
        <v>72.3</v>
      </c>
      <c r="D1436" s="4"/>
    </row>
    <row r="1437" s="1" customFormat="1" spans="1:4">
      <c r="A1437" s="4" t="str">
        <f t="shared" si="23"/>
        <v>20230303</v>
      </c>
      <c r="B1437" s="4" t="str">
        <f>"2381204208"</f>
        <v>2381204208</v>
      </c>
      <c r="C1437" s="4">
        <v>72.3</v>
      </c>
      <c r="D1437" s="4"/>
    </row>
    <row r="1438" s="1" customFormat="1" spans="1:4">
      <c r="A1438" s="4" t="str">
        <f t="shared" si="23"/>
        <v>20230303</v>
      </c>
      <c r="B1438" s="4" t="str">
        <f>"2381205824"</f>
        <v>2381205824</v>
      </c>
      <c r="C1438" s="4">
        <v>72.3</v>
      </c>
      <c r="D1438" s="4"/>
    </row>
    <row r="1439" s="1" customFormat="1" spans="1:4">
      <c r="A1439" s="4" t="str">
        <f t="shared" si="23"/>
        <v>20230303</v>
      </c>
      <c r="B1439" s="4" t="str">
        <f>"2381204609"</f>
        <v>2381204609</v>
      </c>
      <c r="C1439" s="4">
        <v>72.2</v>
      </c>
      <c r="D1439" s="4"/>
    </row>
    <row r="1440" s="1" customFormat="1" spans="1:4">
      <c r="A1440" s="4" t="str">
        <f t="shared" si="23"/>
        <v>20230303</v>
      </c>
      <c r="B1440" s="4" t="str">
        <f>"2381205214"</f>
        <v>2381205214</v>
      </c>
      <c r="C1440" s="4">
        <v>72.2</v>
      </c>
      <c r="D1440" s="4"/>
    </row>
    <row r="1441" s="1" customFormat="1" spans="1:4">
      <c r="A1441" s="4" t="str">
        <f t="shared" si="23"/>
        <v>20230303</v>
      </c>
      <c r="B1441" s="4" t="str">
        <f>"2381205530"</f>
        <v>2381205530</v>
      </c>
      <c r="C1441" s="4">
        <v>72.2</v>
      </c>
      <c r="D1441" s="4"/>
    </row>
    <row r="1442" s="1" customFormat="1" spans="1:4">
      <c r="A1442" s="4" t="str">
        <f t="shared" si="23"/>
        <v>20230303</v>
      </c>
      <c r="B1442" s="4" t="str">
        <f>"2381204805"</f>
        <v>2381204805</v>
      </c>
      <c r="C1442" s="4">
        <v>72</v>
      </c>
      <c r="D1442" s="4"/>
    </row>
    <row r="1443" s="1" customFormat="1" spans="1:4">
      <c r="A1443" s="4" t="str">
        <f t="shared" si="23"/>
        <v>20230303</v>
      </c>
      <c r="B1443" s="4" t="str">
        <f>"2381205117"</f>
        <v>2381205117</v>
      </c>
      <c r="C1443" s="4">
        <v>71.9</v>
      </c>
      <c r="D1443" s="4"/>
    </row>
    <row r="1444" s="1" customFormat="1" spans="1:4">
      <c r="A1444" s="4" t="str">
        <f t="shared" si="23"/>
        <v>20230303</v>
      </c>
      <c r="B1444" s="4" t="str">
        <f>"2381205211"</f>
        <v>2381205211</v>
      </c>
      <c r="C1444" s="4">
        <v>71.9</v>
      </c>
      <c r="D1444" s="4"/>
    </row>
    <row r="1445" s="1" customFormat="1" spans="1:4">
      <c r="A1445" s="4" t="str">
        <f t="shared" si="23"/>
        <v>20230303</v>
      </c>
      <c r="B1445" s="4" t="str">
        <f>"2381206015"</f>
        <v>2381206015</v>
      </c>
      <c r="C1445" s="4">
        <v>71.9</v>
      </c>
      <c r="D1445" s="4"/>
    </row>
    <row r="1446" s="1" customFormat="1" spans="1:4">
      <c r="A1446" s="4" t="str">
        <f t="shared" si="23"/>
        <v>20230303</v>
      </c>
      <c r="B1446" s="4" t="str">
        <f>"2381204828"</f>
        <v>2381204828</v>
      </c>
      <c r="C1446" s="4">
        <v>71.8</v>
      </c>
      <c r="D1446" s="4"/>
    </row>
    <row r="1447" s="1" customFormat="1" spans="1:4">
      <c r="A1447" s="4" t="str">
        <f t="shared" si="23"/>
        <v>20230303</v>
      </c>
      <c r="B1447" s="4" t="str">
        <f>"2381205801"</f>
        <v>2381205801</v>
      </c>
      <c r="C1447" s="4">
        <v>71.8</v>
      </c>
      <c r="D1447" s="4"/>
    </row>
    <row r="1448" s="1" customFormat="1" spans="1:4">
      <c r="A1448" s="4" t="str">
        <f t="shared" si="23"/>
        <v>20230303</v>
      </c>
      <c r="B1448" s="4" t="str">
        <f>"2381206117"</f>
        <v>2381206117</v>
      </c>
      <c r="C1448" s="4">
        <v>71.8</v>
      </c>
      <c r="D1448" s="4"/>
    </row>
    <row r="1449" s="1" customFormat="1" spans="1:4">
      <c r="A1449" s="4" t="str">
        <f t="shared" si="23"/>
        <v>20230303</v>
      </c>
      <c r="B1449" s="4" t="str">
        <f>"2381204304"</f>
        <v>2381204304</v>
      </c>
      <c r="C1449" s="4">
        <v>71.7</v>
      </c>
      <c r="D1449" s="4"/>
    </row>
    <row r="1450" s="1" customFormat="1" spans="1:4">
      <c r="A1450" s="4" t="str">
        <f t="shared" si="23"/>
        <v>20230303</v>
      </c>
      <c r="B1450" s="4" t="str">
        <f>"2381204624"</f>
        <v>2381204624</v>
      </c>
      <c r="C1450" s="4">
        <v>71.7</v>
      </c>
      <c r="D1450" s="4"/>
    </row>
    <row r="1451" s="1" customFormat="1" spans="1:4">
      <c r="A1451" s="4" t="str">
        <f t="shared" si="23"/>
        <v>20230303</v>
      </c>
      <c r="B1451" s="4" t="str">
        <f>"2381204605"</f>
        <v>2381204605</v>
      </c>
      <c r="C1451" s="4">
        <v>71.6</v>
      </c>
      <c r="D1451" s="4"/>
    </row>
    <row r="1452" s="1" customFormat="1" spans="1:4">
      <c r="A1452" s="4" t="str">
        <f t="shared" si="23"/>
        <v>20230303</v>
      </c>
      <c r="B1452" s="4" t="str">
        <f>"2381204911"</f>
        <v>2381204911</v>
      </c>
      <c r="C1452" s="4">
        <v>71.5</v>
      </c>
      <c r="D1452" s="4"/>
    </row>
    <row r="1453" s="1" customFormat="1" spans="1:4">
      <c r="A1453" s="4" t="str">
        <f t="shared" si="23"/>
        <v>20230303</v>
      </c>
      <c r="B1453" s="4" t="str">
        <f>"2381205316"</f>
        <v>2381205316</v>
      </c>
      <c r="C1453" s="4">
        <v>71.5</v>
      </c>
      <c r="D1453" s="4"/>
    </row>
    <row r="1454" s="1" customFormat="1" spans="1:4">
      <c r="A1454" s="4" t="str">
        <f t="shared" si="23"/>
        <v>20230303</v>
      </c>
      <c r="B1454" s="4" t="str">
        <f>"2381205702"</f>
        <v>2381205702</v>
      </c>
      <c r="C1454" s="4">
        <v>71.3</v>
      </c>
      <c r="D1454" s="4"/>
    </row>
    <row r="1455" s="1" customFormat="1" spans="1:4">
      <c r="A1455" s="4" t="str">
        <f t="shared" si="23"/>
        <v>20230303</v>
      </c>
      <c r="B1455" s="4" t="str">
        <f>"2381205215"</f>
        <v>2381205215</v>
      </c>
      <c r="C1455" s="4">
        <v>71.1</v>
      </c>
      <c r="D1455" s="4"/>
    </row>
    <row r="1456" s="1" customFormat="1" spans="1:4">
      <c r="A1456" s="4" t="str">
        <f t="shared" si="23"/>
        <v>20230303</v>
      </c>
      <c r="B1456" s="4" t="str">
        <f>"2381205513"</f>
        <v>2381205513</v>
      </c>
      <c r="C1456" s="4">
        <v>71.1</v>
      </c>
      <c r="D1456" s="4"/>
    </row>
    <row r="1457" s="1" customFormat="1" spans="1:4">
      <c r="A1457" s="4" t="str">
        <f t="shared" si="23"/>
        <v>20230303</v>
      </c>
      <c r="B1457" s="4" t="str">
        <f>"2381205616"</f>
        <v>2381205616</v>
      </c>
      <c r="C1457" s="4">
        <v>71.1</v>
      </c>
      <c r="D1457" s="4"/>
    </row>
    <row r="1458" s="1" customFormat="1" spans="1:4">
      <c r="A1458" s="4" t="str">
        <f t="shared" si="23"/>
        <v>20230303</v>
      </c>
      <c r="B1458" s="4" t="str">
        <f>"2381205618"</f>
        <v>2381205618</v>
      </c>
      <c r="C1458" s="4">
        <v>71.1</v>
      </c>
      <c r="D1458" s="4"/>
    </row>
    <row r="1459" s="1" customFormat="1" spans="1:4">
      <c r="A1459" s="4" t="str">
        <f t="shared" si="23"/>
        <v>20230303</v>
      </c>
      <c r="B1459" s="4" t="str">
        <f>"2381204508"</f>
        <v>2381204508</v>
      </c>
      <c r="C1459" s="4">
        <v>71</v>
      </c>
      <c r="D1459" s="4"/>
    </row>
    <row r="1460" s="1" customFormat="1" spans="1:4">
      <c r="A1460" s="4" t="str">
        <f t="shared" si="23"/>
        <v>20230303</v>
      </c>
      <c r="B1460" s="4" t="str">
        <f>"2381204419"</f>
        <v>2381204419</v>
      </c>
      <c r="C1460" s="4">
        <v>70.9</v>
      </c>
      <c r="D1460" s="4"/>
    </row>
    <row r="1461" s="1" customFormat="1" spans="1:4">
      <c r="A1461" s="4" t="str">
        <f t="shared" si="23"/>
        <v>20230303</v>
      </c>
      <c r="B1461" s="4" t="str">
        <f>"2381204601"</f>
        <v>2381204601</v>
      </c>
      <c r="C1461" s="4">
        <v>70.9</v>
      </c>
      <c r="D1461" s="4"/>
    </row>
    <row r="1462" s="1" customFormat="1" spans="1:4">
      <c r="A1462" s="4" t="str">
        <f t="shared" si="23"/>
        <v>20230303</v>
      </c>
      <c r="B1462" s="4" t="str">
        <f>"2381205414"</f>
        <v>2381205414</v>
      </c>
      <c r="C1462" s="4">
        <v>70.9</v>
      </c>
      <c r="D1462" s="4"/>
    </row>
    <row r="1463" s="1" customFormat="1" spans="1:4">
      <c r="A1463" s="4" t="str">
        <f t="shared" si="23"/>
        <v>20230303</v>
      </c>
      <c r="B1463" s="4" t="str">
        <f>"2381204518"</f>
        <v>2381204518</v>
      </c>
      <c r="C1463" s="4">
        <v>70.8</v>
      </c>
      <c r="D1463" s="4"/>
    </row>
    <row r="1464" s="1" customFormat="1" spans="1:4">
      <c r="A1464" s="4" t="str">
        <f t="shared" si="23"/>
        <v>20230303</v>
      </c>
      <c r="B1464" s="4" t="str">
        <f>"2381204803"</f>
        <v>2381204803</v>
      </c>
      <c r="C1464" s="4">
        <v>70.8</v>
      </c>
      <c r="D1464" s="4"/>
    </row>
    <row r="1465" s="1" customFormat="1" spans="1:4">
      <c r="A1465" s="4" t="str">
        <f t="shared" si="23"/>
        <v>20230303</v>
      </c>
      <c r="B1465" s="4" t="str">
        <f>"2381205420"</f>
        <v>2381205420</v>
      </c>
      <c r="C1465" s="4">
        <v>70.8</v>
      </c>
      <c r="D1465" s="4"/>
    </row>
    <row r="1466" s="1" customFormat="1" spans="1:4">
      <c r="A1466" s="4" t="str">
        <f t="shared" si="23"/>
        <v>20230303</v>
      </c>
      <c r="B1466" s="4" t="str">
        <f>"2381205011"</f>
        <v>2381205011</v>
      </c>
      <c r="C1466" s="4">
        <v>70.7</v>
      </c>
      <c r="D1466" s="4"/>
    </row>
    <row r="1467" s="1" customFormat="1" spans="1:4">
      <c r="A1467" s="4" t="str">
        <f t="shared" si="23"/>
        <v>20230303</v>
      </c>
      <c r="B1467" s="4" t="str">
        <f>"2381205321"</f>
        <v>2381205321</v>
      </c>
      <c r="C1467" s="4">
        <v>70.5</v>
      </c>
      <c r="D1467" s="4"/>
    </row>
    <row r="1468" s="1" customFormat="1" spans="1:4">
      <c r="A1468" s="4" t="str">
        <f t="shared" si="23"/>
        <v>20230303</v>
      </c>
      <c r="B1468" s="4" t="str">
        <f>"2381205101"</f>
        <v>2381205101</v>
      </c>
      <c r="C1468" s="4">
        <v>70.4</v>
      </c>
      <c r="D1468" s="4"/>
    </row>
    <row r="1469" s="1" customFormat="1" spans="1:4">
      <c r="A1469" s="4" t="str">
        <f t="shared" si="23"/>
        <v>20230303</v>
      </c>
      <c r="B1469" s="4" t="str">
        <f>"2381205828"</f>
        <v>2381205828</v>
      </c>
      <c r="C1469" s="4">
        <v>70.2</v>
      </c>
      <c r="D1469" s="4"/>
    </row>
    <row r="1470" s="1" customFormat="1" spans="1:4">
      <c r="A1470" s="4" t="str">
        <f t="shared" si="23"/>
        <v>20230303</v>
      </c>
      <c r="B1470" s="4" t="str">
        <f>"2381204714"</f>
        <v>2381204714</v>
      </c>
      <c r="C1470" s="4">
        <v>70</v>
      </c>
      <c r="D1470" s="4"/>
    </row>
    <row r="1471" s="1" customFormat="1" spans="1:4">
      <c r="A1471" s="4" t="str">
        <f t="shared" si="23"/>
        <v>20230303</v>
      </c>
      <c r="B1471" s="4" t="str">
        <f>"2381205417"</f>
        <v>2381205417</v>
      </c>
      <c r="C1471" s="4">
        <v>70</v>
      </c>
      <c r="D1471" s="4"/>
    </row>
    <row r="1472" s="1" customFormat="1" spans="1:4">
      <c r="A1472" s="4" t="str">
        <f t="shared" si="23"/>
        <v>20230303</v>
      </c>
      <c r="B1472" s="4" t="str">
        <f>"2381205121"</f>
        <v>2381205121</v>
      </c>
      <c r="C1472" s="4">
        <v>69.9</v>
      </c>
      <c r="D1472" s="4"/>
    </row>
    <row r="1473" s="1" customFormat="1" spans="1:4">
      <c r="A1473" s="4" t="str">
        <f t="shared" si="23"/>
        <v>20230303</v>
      </c>
      <c r="B1473" s="4" t="str">
        <f>"2381205212"</f>
        <v>2381205212</v>
      </c>
      <c r="C1473" s="4">
        <v>69.9</v>
      </c>
      <c r="D1473" s="4"/>
    </row>
    <row r="1474" s="1" customFormat="1" spans="1:4">
      <c r="A1474" s="4" t="str">
        <f t="shared" si="23"/>
        <v>20230303</v>
      </c>
      <c r="B1474" s="4" t="str">
        <f>"2381205514"</f>
        <v>2381205514</v>
      </c>
      <c r="C1474" s="4">
        <v>69.9</v>
      </c>
      <c r="D1474" s="4"/>
    </row>
    <row r="1475" s="1" customFormat="1" spans="1:4">
      <c r="A1475" s="4" t="str">
        <f t="shared" si="23"/>
        <v>20230303</v>
      </c>
      <c r="B1475" s="4" t="str">
        <f>"2381204414"</f>
        <v>2381204414</v>
      </c>
      <c r="C1475" s="4">
        <v>69.8</v>
      </c>
      <c r="D1475" s="4"/>
    </row>
    <row r="1476" s="1" customFormat="1" spans="1:4">
      <c r="A1476" s="4" t="str">
        <f t="shared" si="23"/>
        <v>20230303</v>
      </c>
      <c r="B1476" s="4" t="str">
        <f>"2381205602"</f>
        <v>2381205602</v>
      </c>
      <c r="C1476" s="4">
        <v>69.6</v>
      </c>
      <c r="D1476" s="4"/>
    </row>
    <row r="1477" s="1" customFormat="1" spans="1:4">
      <c r="A1477" s="4" t="str">
        <f t="shared" ref="A1477:A1540" si="24">"20230303"</f>
        <v>20230303</v>
      </c>
      <c r="B1477" s="4" t="str">
        <f>"2381205720"</f>
        <v>2381205720</v>
      </c>
      <c r="C1477" s="4">
        <v>69.6</v>
      </c>
      <c r="D1477" s="4"/>
    </row>
    <row r="1478" s="1" customFormat="1" spans="1:4">
      <c r="A1478" s="4" t="str">
        <f t="shared" si="24"/>
        <v>20230303</v>
      </c>
      <c r="B1478" s="4" t="str">
        <f>"2381205016"</f>
        <v>2381205016</v>
      </c>
      <c r="C1478" s="4">
        <v>69.5</v>
      </c>
      <c r="D1478" s="4"/>
    </row>
    <row r="1479" s="1" customFormat="1" spans="1:4">
      <c r="A1479" s="4" t="str">
        <f t="shared" si="24"/>
        <v>20230303</v>
      </c>
      <c r="B1479" s="4" t="str">
        <f>"2381205421"</f>
        <v>2381205421</v>
      </c>
      <c r="C1479" s="4">
        <v>69.5</v>
      </c>
      <c r="D1479" s="4"/>
    </row>
    <row r="1480" s="1" customFormat="1" spans="1:4">
      <c r="A1480" s="4" t="str">
        <f t="shared" si="24"/>
        <v>20230303</v>
      </c>
      <c r="B1480" s="4" t="str">
        <f>"2381205626"</f>
        <v>2381205626</v>
      </c>
      <c r="C1480" s="4">
        <v>69.5</v>
      </c>
      <c r="D1480" s="4"/>
    </row>
    <row r="1481" s="1" customFormat="1" spans="1:4">
      <c r="A1481" s="4" t="str">
        <f t="shared" si="24"/>
        <v>20230303</v>
      </c>
      <c r="B1481" s="4" t="str">
        <f>"2381204111"</f>
        <v>2381204111</v>
      </c>
      <c r="C1481" s="4">
        <v>69.2</v>
      </c>
      <c r="D1481" s="4"/>
    </row>
    <row r="1482" s="1" customFormat="1" spans="1:4">
      <c r="A1482" s="4" t="str">
        <f t="shared" si="24"/>
        <v>20230303</v>
      </c>
      <c r="B1482" s="4" t="str">
        <f>"2381204723"</f>
        <v>2381204723</v>
      </c>
      <c r="C1482" s="4">
        <v>69.1</v>
      </c>
      <c r="D1482" s="4"/>
    </row>
    <row r="1483" s="1" customFormat="1" spans="1:4">
      <c r="A1483" s="4" t="str">
        <f t="shared" si="24"/>
        <v>20230303</v>
      </c>
      <c r="B1483" s="4" t="str">
        <f>"2381205606"</f>
        <v>2381205606</v>
      </c>
      <c r="C1483" s="4">
        <v>69.1</v>
      </c>
      <c r="D1483" s="4"/>
    </row>
    <row r="1484" s="1" customFormat="1" spans="1:4">
      <c r="A1484" s="4" t="str">
        <f t="shared" si="24"/>
        <v>20230303</v>
      </c>
      <c r="B1484" s="4" t="str">
        <f>"2381204308"</f>
        <v>2381204308</v>
      </c>
      <c r="C1484" s="4">
        <v>68.9</v>
      </c>
      <c r="D1484" s="4"/>
    </row>
    <row r="1485" s="1" customFormat="1" spans="1:4">
      <c r="A1485" s="4" t="str">
        <f t="shared" si="24"/>
        <v>20230303</v>
      </c>
      <c r="B1485" s="4" t="str">
        <f>"2381204328"</f>
        <v>2381204328</v>
      </c>
      <c r="C1485" s="4">
        <v>68.9</v>
      </c>
      <c r="D1485" s="4"/>
    </row>
    <row r="1486" s="1" customFormat="1" spans="1:4">
      <c r="A1486" s="4" t="str">
        <f t="shared" si="24"/>
        <v>20230303</v>
      </c>
      <c r="B1486" s="4" t="str">
        <f>"2381204728"</f>
        <v>2381204728</v>
      </c>
      <c r="C1486" s="4">
        <v>68.9</v>
      </c>
      <c r="D1486" s="4"/>
    </row>
    <row r="1487" s="1" customFormat="1" spans="1:4">
      <c r="A1487" s="4" t="str">
        <f t="shared" si="24"/>
        <v>20230303</v>
      </c>
      <c r="B1487" s="4" t="str">
        <f>"2381204517"</f>
        <v>2381204517</v>
      </c>
      <c r="C1487" s="4">
        <v>68.8</v>
      </c>
      <c r="D1487" s="4"/>
    </row>
    <row r="1488" s="1" customFormat="1" spans="1:4">
      <c r="A1488" s="4" t="str">
        <f t="shared" si="24"/>
        <v>20230303</v>
      </c>
      <c r="B1488" s="4" t="str">
        <f>"2381204607"</f>
        <v>2381204607</v>
      </c>
      <c r="C1488" s="4">
        <v>68.7</v>
      </c>
      <c r="D1488" s="4"/>
    </row>
    <row r="1489" s="1" customFormat="1" spans="1:4">
      <c r="A1489" s="4" t="str">
        <f t="shared" si="24"/>
        <v>20230303</v>
      </c>
      <c r="B1489" s="4" t="str">
        <f>"2381204910"</f>
        <v>2381204910</v>
      </c>
      <c r="C1489" s="4">
        <v>68.7</v>
      </c>
      <c r="D1489" s="4"/>
    </row>
    <row r="1490" s="1" customFormat="1" spans="1:4">
      <c r="A1490" s="4" t="str">
        <f t="shared" si="24"/>
        <v>20230303</v>
      </c>
      <c r="B1490" s="4" t="str">
        <f>"2381204806"</f>
        <v>2381204806</v>
      </c>
      <c r="C1490" s="4">
        <v>68.6</v>
      </c>
      <c r="D1490" s="4"/>
    </row>
    <row r="1491" s="1" customFormat="1" spans="1:4">
      <c r="A1491" s="4" t="str">
        <f t="shared" si="24"/>
        <v>20230303</v>
      </c>
      <c r="B1491" s="4" t="str">
        <f>"2381204630"</f>
        <v>2381204630</v>
      </c>
      <c r="C1491" s="4">
        <v>68.4</v>
      </c>
      <c r="D1491" s="4"/>
    </row>
    <row r="1492" s="1" customFormat="1" spans="1:4">
      <c r="A1492" s="4" t="str">
        <f t="shared" si="24"/>
        <v>20230303</v>
      </c>
      <c r="B1492" s="4" t="str">
        <f>"2381204815"</f>
        <v>2381204815</v>
      </c>
      <c r="C1492" s="4">
        <v>68.4</v>
      </c>
      <c r="D1492" s="4"/>
    </row>
    <row r="1493" s="1" customFormat="1" spans="1:4">
      <c r="A1493" s="4" t="str">
        <f t="shared" si="24"/>
        <v>20230303</v>
      </c>
      <c r="B1493" s="4" t="str">
        <f>"2381205910"</f>
        <v>2381205910</v>
      </c>
      <c r="C1493" s="4">
        <v>67.7</v>
      </c>
      <c r="D1493" s="4"/>
    </row>
    <row r="1494" s="1" customFormat="1" spans="1:4">
      <c r="A1494" s="4" t="str">
        <f t="shared" si="24"/>
        <v>20230303</v>
      </c>
      <c r="B1494" s="4" t="str">
        <f>"2381204703"</f>
        <v>2381204703</v>
      </c>
      <c r="C1494" s="4">
        <v>67.5</v>
      </c>
      <c r="D1494" s="4"/>
    </row>
    <row r="1495" s="1" customFormat="1" spans="1:4">
      <c r="A1495" s="4" t="str">
        <f t="shared" si="24"/>
        <v>20230303</v>
      </c>
      <c r="B1495" s="4" t="str">
        <f>"2381205920"</f>
        <v>2381205920</v>
      </c>
      <c r="C1495" s="4">
        <v>67.4</v>
      </c>
      <c r="D1495" s="4"/>
    </row>
    <row r="1496" s="1" customFormat="1" spans="1:4">
      <c r="A1496" s="4" t="str">
        <f t="shared" si="24"/>
        <v>20230303</v>
      </c>
      <c r="B1496" s="4" t="str">
        <f>"2381205713"</f>
        <v>2381205713</v>
      </c>
      <c r="C1496" s="4">
        <v>67.2</v>
      </c>
      <c r="D1496" s="4"/>
    </row>
    <row r="1497" s="1" customFormat="1" spans="1:4">
      <c r="A1497" s="4" t="str">
        <f t="shared" si="24"/>
        <v>20230303</v>
      </c>
      <c r="B1497" s="4" t="str">
        <f>"2381205913"</f>
        <v>2381205913</v>
      </c>
      <c r="C1497" s="4">
        <v>67.2</v>
      </c>
      <c r="D1497" s="4"/>
    </row>
    <row r="1498" s="1" customFormat="1" spans="1:4">
      <c r="A1498" s="4" t="str">
        <f t="shared" si="24"/>
        <v>20230303</v>
      </c>
      <c r="B1498" s="4" t="str">
        <f>"2381205922"</f>
        <v>2381205922</v>
      </c>
      <c r="C1498" s="4">
        <v>67.2</v>
      </c>
      <c r="D1498" s="4"/>
    </row>
    <row r="1499" s="1" customFormat="1" spans="1:4">
      <c r="A1499" s="4" t="str">
        <f t="shared" si="24"/>
        <v>20230303</v>
      </c>
      <c r="B1499" s="4" t="str">
        <f>"2381204106"</f>
        <v>2381204106</v>
      </c>
      <c r="C1499" s="4">
        <v>67.1</v>
      </c>
      <c r="D1499" s="4"/>
    </row>
    <row r="1500" s="1" customFormat="1" spans="1:4">
      <c r="A1500" s="4" t="str">
        <f t="shared" si="24"/>
        <v>20230303</v>
      </c>
      <c r="B1500" s="4" t="str">
        <f>"2381205323"</f>
        <v>2381205323</v>
      </c>
      <c r="C1500" s="4">
        <v>67.1</v>
      </c>
      <c r="D1500" s="4"/>
    </row>
    <row r="1501" s="1" customFormat="1" spans="1:4">
      <c r="A1501" s="4" t="str">
        <f t="shared" si="24"/>
        <v>20230303</v>
      </c>
      <c r="B1501" s="4" t="str">
        <f>"2381205325"</f>
        <v>2381205325</v>
      </c>
      <c r="C1501" s="4">
        <v>67.1</v>
      </c>
      <c r="D1501" s="4"/>
    </row>
    <row r="1502" s="1" customFormat="1" spans="1:4">
      <c r="A1502" s="4" t="str">
        <f t="shared" si="24"/>
        <v>20230303</v>
      </c>
      <c r="B1502" s="4" t="str">
        <f>"2381204221"</f>
        <v>2381204221</v>
      </c>
      <c r="C1502" s="4">
        <v>67</v>
      </c>
      <c r="D1502" s="4"/>
    </row>
    <row r="1503" s="1" customFormat="1" spans="1:4">
      <c r="A1503" s="4" t="str">
        <f t="shared" si="24"/>
        <v>20230303</v>
      </c>
      <c r="B1503" s="4" t="str">
        <f>"2381205718"</f>
        <v>2381205718</v>
      </c>
      <c r="C1503" s="4">
        <v>66.8</v>
      </c>
      <c r="D1503" s="4"/>
    </row>
    <row r="1504" s="1" customFormat="1" spans="1:4">
      <c r="A1504" s="4" t="str">
        <f t="shared" si="24"/>
        <v>20230303</v>
      </c>
      <c r="B1504" s="4" t="str">
        <f>"2381204105"</f>
        <v>2381204105</v>
      </c>
      <c r="C1504" s="4">
        <v>66.7</v>
      </c>
      <c r="D1504" s="4"/>
    </row>
    <row r="1505" s="1" customFormat="1" spans="1:4">
      <c r="A1505" s="4" t="str">
        <f t="shared" si="24"/>
        <v>20230303</v>
      </c>
      <c r="B1505" s="4" t="str">
        <f>"2381205610"</f>
        <v>2381205610</v>
      </c>
      <c r="C1505" s="4">
        <v>66.7</v>
      </c>
      <c r="D1505" s="4"/>
    </row>
    <row r="1506" s="1" customFormat="1" spans="1:4">
      <c r="A1506" s="4" t="str">
        <f t="shared" si="24"/>
        <v>20230303</v>
      </c>
      <c r="B1506" s="4" t="str">
        <f>"2381205802"</f>
        <v>2381205802</v>
      </c>
      <c r="C1506" s="4">
        <v>66.6</v>
      </c>
      <c r="D1506" s="4"/>
    </row>
    <row r="1507" s="1" customFormat="1" spans="1:4">
      <c r="A1507" s="4" t="str">
        <f t="shared" si="24"/>
        <v>20230303</v>
      </c>
      <c r="B1507" s="4" t="str">
        <f>"2381204725"</f>
        <v>2381204725</v>
      </c>
      <c r="C1507" s="4">
        <v>66.5</v>
      </c>
      <c r="D1507" s="4"/>
    </row>
    <row r="1508" s="1" customFormat="1" spans="1:4">
      <c r="A1508" s="4" t="str">
        <f t="shared" si="24"/>
        <v>20230303</v>
      </c>
      <c r="B1508" s="4" t="str">
        <f>"2381204705"</f>
        <v>2381204705</v>
      </c>
      <c r="C1508" s="4">
        <v>66.3</v>
      </c>
      <c r="D1508" s="4"/>
    </row>
    <row r="1509" s="1" customFormat="1" spans="1:4">
      <c r="A1509" s="4" t="str">
        <f t="shared" si="24"/>
        <v>20230303</v>
      </c>
      <c r="B1509" s="4" t="str">
        <f>"2381204202"</f>
        <v>2381204202</v>
      </c>
      <c r="C1509" s="4">
        <v>66.2</v>
      </c>
      <c r="D1509" s="4"/>
    </row>
    <row r="1510" s="1" customFormat="1" spans="1:4">
      <c r="A1510" s="4" t="str">
        <f t="shared" si="24"/>
        <v>20230303</v>
      </c>
      <c r="B1510" s="4" t="str">
        <f>"2381204906"</f>
        <v>2381204906</v>
      </c>
      <c r="C1510" s="4">
        <v>66.2</v>
      </c>
      <c r="D1510" s="4"/>
    </row>
    <row r="1511" s="1" customFormat="1" spans="1:4">
      <c r="A1511" s="4" t="str">
        <f t="shared" si="24"/>
        <v>20230303</v>
      </c>
      <c r="B1511" s="4" t="str">
        <f>"2381205601"</f>
        <v>2381205601</v>
      </c>
      <c r="C1511" s="4">
        <v>66.2</v>
      </c>
      <c r="D1511" s="4"/>
    </row>
    <row r="1512" s="1" customFormat="1" spans="1:4">
      <c r="A1512" s="4" t="str">
        <f t="shared" si="24"/>
        <v>20230303</v>
      </c>
      <c r="B1512" s="4" t="str">
        <f>"2381205724"</f>
        <v>2381205724</v>
      </c>
      <c r="C1512" s="4">
        <v>66.2</v>
      </c>
      <c r="D1512" s="4"/>
    </row>
    <row r="1513" s="1" customFormat="1" spans="1:4">
      <c r="A1513" s="4" t="str">
        <f t="shared" si="24"/>
        <v>20230303</v>
      </c>
      <c r="B1513" s="4" t="str">
        <f>"2381206014"</f>
        <v>2381206014</v>
      </c>
      <c r="C1513" s="4">
        <v>66.1</v>
      </c>
      <c r="D1513" s="4"/>
    </row>
    <row r="1514" s="1" customFormat="1" spans="1:4">
      <c r="A1514" s="4" t="str">
        <f t="shared" si="24"/>
        <v>20230303</v>
      </c>
      <c r="B1514" s="4" t="str">
        <f>"2381205627"</f>
        <v>2381205627</v>
      </c>
      <c r="C1514" s="4">
        <v>66</v>
      </c>
      <c r="D1514" s="4"/>
    </row>
    <row r="1515" s="1" customFormat="1" spans="1:4">
      <c r="A1515" s="4" t="str">
        <f t="shared" si="24"/>
        <v>20230303</v>
      </c>
      <c r="B1515" s="4" t="str">
        <f>"2381205219"</f>
        <v>2381205219</v>
      </c>
      <c r="C1515" s="4">
        <v>65.9</v>
      </c>
      <c r="D1515" s="4"/>
    </row>
    <row r="1516" s="1" customFormat="1" spans="1:4">
      <c r="A1516" s="4" t="str">
        <f t="shared" si="24"/>
        <v>20230303</v>
      </c>
      <c r="B1516" s="4" t="str">
        <f>"2381204928"</f>
        <v>2381204928</v>
      </c>
      <c r="C1516" s="4">
        <v>65.8</v>
      </c>
      <c r="D1516" s="4"/>
    </row>
    <row r="1517" s="1" customFormat="1" spans="1:4">
      <c r="A1517" s="4" t="str">
        <f t="shared" si="24"/>
        <v>20230303</v>
      </c>
      <c r="B1517" s="4" t="str">
        <f>"2381205511"</f>
        <v>2381205511</v>
      </c>
      <c r="C1517" s="4">
        <v>65.8</v>
      </c>
      <c r="D1517" s="4"/>
    </row>
    <row r="1518" s="1" customFormat="1" spans="1:4">
      <c r="A1518" s="4" t="str">
        <f t="shared" si="24"/>
        <v>20230303</v>
      </c>
      <c r="B1518" s="4" t="str">
        <f>"2381204722"</f>
        <v>2381204722</v>
      </c>
      <c r="C1518" s="4">
        <v>65.7</v>
      </c>
      <c r="D1518" s="4"/>
    </row>
    <row r="1519" s="1" customFormat="1" spans="1:4">
      <c r="A1519" s="4" t="str">
        <f t="shared" si="24"/>
        <v>20230303</v>
      </c>
      <c r="B1519" s="4" t="str">
        <f>"2381206114"</f>
        <v>2381206114</v>
      </c>
      <c r="C1519" s="4">
        <v>65.7</v>
      </c>
      <c r="D1519" s="4"/>
    </row>
    <row r="1520" s="1" customFormat="1" spans="1:4">
      <c r="A1520" s="4" t="str">
        <f t="shared" si="24"/>
        <v>20230303</v>
      </c>
      <c r="B1520" s="4" t="str">
        <f>"2381205329"</f>
        <v>2381205329</v>
      </c>
      <c r="C1520" s="4">
        <v>65.6</v>
      </c>
      <c r="D1520" s="4"/>
    </row>
    <row r="1521" s="1" customFormat="1" spans="1:4">
      <c r="A1521" s="4" t="str">
        <f t="shared" si="24"/>
        <v>20230303</v>
      </c>
      <c r="B1521" s="4" t="str">
        <f>"2381204417"</f>
        <v>2381204417</v>
      </c>
      <c r="C1521" s="4">
        <v>65.5</v>
      </c>
      <c r="D1521" s="4"/>
    </row>
    <row r="1522" s="1" customFormat="1" spans="1:4">
      <c r="A1522" s="4" t="str">
        <f t="shared" si="24"/>
        <v>20230303</v>
      </c>
      <c r="B1522" s="4" t="str">
        <f>"2381204213"</f>
        <v>2381204213</v>
      </c>
      <c r="C1522" s="4">
        <v>65.4</v>
      </c>
      <c r="D1522" s="4"/>
    </row>
    <row r="1523" s="1" customFormat="1" spans="1:4">
      <c r="A1523" s="4" t="str">
        <f t="shared" si="24"/>
        <v>20230303</v>
      </c>
      <c r="B1523" s="4" t="str">
        <f>"2381205814"</f>
        <v>2381205814</v>
      </c>
      <c r="C1523" s="4">
        <v>65.3</v>
      </c>
      <c r="D1523" s="4"/>
    </row>
    <row r="1524" s="1" customFormat="1" spans="1:4">
      <c r="A1524" s="4" t="str">
        <f t="shared" si="24"/>
        <v>20230303</v>
      </c>
      <c r="B1524" s="4" t="str">
        <f>"2381205714"</f>
        <v>2381205714</v>
      </c>
      <c r="C1524" s="4">
        <v>65.2</v>
      </c>
      <c r="D1524" s="4"/>
    </row>
    <row r="1525" s="1" customFormat="1" spans="1:4">
      <c r="A1525" s="4" t="str">
        <f t="shared" si="24"/>
        <v>20230303</v>
      </c>
      <c r="B1525" s="4" t="str">
        <f>"2381204615"</f>
        <v>2381204615</v>
      </c>
      <c r="C1525" s="4">
        <v>65.1</v>
      </c>
      <c r="D1525" s="4"/>
    </row>
    <row r="1526" s="1" customFormat="1" spans="1:4">
      <c r="A1526" s="4" t="str">
        <f t="shared" si="24"/>
        <v>20230303</v>
      </c>
      <c r="B1526" s="4" t="str">
        <f>"2381204814"</f>
        <v>2381204814</v>
      </c>
      <c r="C1526" s="4">
        <v>65.1</v>
      </c>
      <c r="D1526" s="4"/>
    </row>
    <row r="1527" s="1" customFormat="1" spans="1:4">
      <c r="A1527" s="4" t="str">
        <f t="shared" si="24"/>
        <v>20230303</v>
      </c>
      <c r="B1527" s="4" t="str">
        <f>"2381204130"</f>
        <v>2381204130</v>
      </c>
      <c r="C1527" s="4">
        <v>65</v>
      </c>
      <c r="D1527" s="4"/>
    </row>
    <row r="1528" s="1" customFormat="1" spans="1:4">
      <c r="A1528" s="4" t="str">
        <f t="shared" si="24"/>
        <v>20230303</v>
      </c>
      <c r="B1528" s="4" t="str">
        <f>"2381205428"</f>
        <v>2381205428</v>
      </c>
      <c r="C1528" s="4">
        <v>65</v>
      </c>
      <c r="D1528" s="4"/>
    </row>
    <row r="1529" s="1" customFormat="1" spans="1:4">
      <c r="A1529" s="4" t="str">
        <f t="shared" si="24"/>
        <v>20230303</v>
      </c>
      <c r="B1529" s="4" t="str">
        <f>"2381205010"</f>
        <v>2381205010</v>
      </c>
      <c r="C1529" s="4">
        <v>64.9</v>
      </c>
      <c r="D1529" s="4"/>
    </row>
    <row r="1530" s="1" customFormat="1" spans="1:4">
      <c r="A1530" s="4" t="str">
        <f t="shared" si="24"/>
        <v>20230303</v>
      </c>
      <c r="B1530" s="4" t="str">
        <f>"2381205709"</f>
        <v>2381205709</v>
      </c>
      <c r="C1530" s="4">
        <v>64.9</v>
      </c>
      <c r="D1530" s="4"/>
    </row>
    <row r="1531" s="1" customFormat="1" spans="1:4">
      <c r="A1531" s="4" t="str">
        <f t="shared" si="24"/>
        <v>20230303</v>
      </c>
      <c r="B1531" s="4" t="str">
        <f>"2381204819"</f>
        <v>2381204819</v>
      </c>
      <c r="C1531" s="4">
        <v>64.8</v>
      </c>
      <c r="D1531" s="4"/>
    </row>
    <row r="1532" s="1" customFormat="1" spans="1:4">
      <c r="A1532" s="4" t="str">
        <f t="shared" si="24"/>
        <v>20230303</v>
      </c>
      <c r="B1532" s="4" t="str">
        <f>"2381204021"</f>
        <v>2381204021</v>
      </c>
      <c r="C1532" s="4">
        <v>64.7</v>
      </c>
      <c r="D1532" s="4"/>
    </row>
    <row r="1533" s="1" customFormat="1" spans="1:4">
      <c r="A1533" s="4" t="str">
        <f t="shared" si="24"/>
        <v>20230303</v>
      </c>
      <c r="B1533" s="4" t="str">
        <f>"2381204720"</f>
        <v>2381204720</v>
      </c>
      <c r="C1533" s="4">
        <v>64.7</v>
      </c>
      <c r="D1533" s="4"/>
    </row>
    <row r="1534" s="1" customFormat="1" spans="1:4">
      <c r="A1534" s="4" t="str">
        <f t="shared" si="24"/>
        <v>20230303</v>
      </c>
      <c r="B1534" s="4" t="str">
        <f>"2381205118"</f>
        <v>2381205118</v>
      </c>
      <c r="C1534" s="4">
        <v>64.7</v>
      </c>
      <c r="D1534" s="4"/>
    </row>
    <row r="1535" s="1" customFormat="1" spans="1:4">
      <c r="A1535" s="4" t="str">
        <f t="shared" si="24"/>
        <v>20230303</v>
      </c>
      <c r="B1535" s="4" t="str">
        <f>"2381205916"</f>
        <v>2381205916</v>
      </c>
      <c r="C1535" s="4">
        <v>64.7</v>
      </c>
      <c r="D1535" s="4"/>
    </row>
    <row r="1536" s="1" customFormat="1" spans="1:4">
      <c r="A1536" s="4" t="str">
        <f t="shared" si="24"/>
        <v>20230303</v>
      </c>
      <c r="B1536" s="4" t="str">
        <f>"2381205902"</f>
        <v>2381205902</v>
      </c>
      <c r="C1536" s="4">
        <v>64.6</v>
      </c>
      <c r="D1536" s="4"/>
    </row>
    <row r="1537" s="1" customFormat="1" spans="1:4">
      <c r="A1537" s="4" t="str">
        <f t="shared" si="24"/>
        <v>20230303</v>
      </c>
      <c r="B1537" s="4" t="str">
        <f>"2381204319"</f>
        <v>2381204319</v>
      </c>
      <c r="C1537" s="4">
        <v>64.4</v>
      </c>
      <c r="D1537" s="4"/>
    </row>
    <row r="1538" s="1" customFormat="1" spans="1:4">
      <c r="A1538" s="4" t="str">
        <f t="shared" si="24"/>
        <v>20230303</v>
      </c>
      <c r="B1538" s="4" t="str">
        <f>"2381205002"</f>
        <v>2381205002</v>
      </c>
      <c r="C1538" s="4">
        <v>64.4</v>
      </c>
      <c r="D1538" s="4"/>
    </row>
    <row r="1539" s="1" customFormat="1" spans="1:4">
      <c r="A1539" s="4" t="str">
        <f t="shared" si="24"/>
        <v>20230303</v>
      </c>
      <c r="B1539" s="4" t="str">
        <f>"2381204822"</f>
        <v>2381204822</v>
      </c>
      <c r="C1539" s="4">
        <v>64.3</v>
      </c>
      <c r="D1539" s="4"/>
    </row>
    <row r="1540" s="1" customFormat="1" spans="1:4">
      <c r="A1540" s="4" t="str">
        <f t="shared" si="24"/>
        <v>20230303</v>
      </c>
      <c r="B1540" s="4" t="str">
        <f>"2381205209"</f>
        <v>2381205209</v>
      </c>
      <c r="C1540" s="4">
        <v>64.1</v>
      </c>
      <c r="D1540" s="4"/>
    </row>
    <row r="1541" s="1" customFormat="1" spans="1:4">
      <c r="A1541" s="4" t="str">
        <f t="shared" ref="A1541:A1604" si="25">"20230303"</f>
        <v>20230303</v>
      </c>
      <c r="B1541" s="4" t="str">
        <f>"2381204230"</f>
        <v>2381204230</v>
      </c>
      <c r="C1541" s="4">
        <v>63.9</v>
      </c>
      <c r="D1541" s="4"/>
    </row>
    <row r="1542" s="1" customFormat="1" spans="1:4">
      <c r="A1542" s="4" t="str">
        <f t="shared" si="25"/>
        <v>20230303</v>
      </c>
      <c r="B1542" s="4" t="str">
        <f>"2381204017"</f>
        <v>2381204017</v>
      </c>
      <c r="C1542" s="4">
        <v>63.6</v>
      </c>
      <c r="D1542" s="4"/>
    </row>
    <row r="1543" s="1" customFormat="1" spans="1:4">
      <c r="A1543" s="4" t="str">
        <f t="shared" si="25"/>
        <v>20230303</v>
      </c>
      <c r="B1543" s="4" t="str">
        <f>"2381205912"</f>
        <v>2381205912</v>
      </c>
      <c r="C1543" s="4">
        <v>63.6</v>
      </c>
      <c r="D1543" s="4"/>
    </row>
    <row r="1544" s="1" customFormat="1" spans="1:4">
      <c r="A1544" s="4" t="str">
        <f t="shared" si="25"/>
        <v>20230303</v>
      </c>
      <c r="B1544" s="4" t="str">
        <f>"2381204719"</f>
        <v>2381204719</v>
      </c>
      <c r="C1544" s="4">
        <v>63.5</v>
      </c>
      <c r="D1544" s="4"/>
    </row>
    <row r="1545" s="1" customFormat="1" spans="1:4">
      <c r="A1545" s="4" t="str">
        <f t="shared" si="25"/>
        <v>20230303</v>
      </c>
      <c r="B1545" s="4" t="str">
        <f>"2381205004"</f>
        <v>2381205004</v>
      </c>
      <c r="C1545" s="4">
        <v>63.4</v>
      </c>
      <c r="D1545" s="4"/>
    </row>
    <row r="1546" s="1" customFormat="1" spans="1:4">
      <c r="A1546" s="4" t="str">
        <f t="shared" si="25"/>
        <v>20230303</v>
      </c>
      <c r="B1546" s="4" t="str">
        <f>"2381205310"</f>
        <v>2381205310</v>
      </c>
      <c r="C1546" s="4">
        <v>63.3</v>
      </c>
      <c r="D1546" s="4"/>
    </row>
    <row r="1547" s="1" customFormat="1" spans="1:4">
      <c r="A1547" s="4" t="str">
        <f t="shared" si="25"/>
        <v>20230303</v>
      </c>
      <c r="B1547" s="4" t="str">
        <f>"2381205607"</f>
        <v>2381205607</v>
      </c>
      <c r="C1547" s="4">
        <v>63.3</v>
      </c>
      <c r="D1547" s="4"/>
    </row>
    <row r="1548" s="1" customFormat="1" spans="1:4">
      <c r="A1548" s="4" t="str">
        <f t="shared" si="25"/>
        <v>20230303</v>
      </c>
      <c r="B1548" s="4" t="str">
        <f>"2381205524"</f>
        <v>2381205524</v>
      </c>
      <c r="C1548" s="4">
        <v>63.2</v>
      </c>
      <c r="D1548" s="4"/>
    </row>
    <row r="1549" s="1" customFormat="1" spans="1:4">
      <c r="A1549" s="4" t="str">
        <f t="shared" si="25"/>
        <v>20230303</v>
      </c>
      <c r="B1549" s="4" t="str">
        <f>"2381204717"</f>
        <v>2381204717</v>
      </c>
      <c r="C1549" s="4">
        <v>63.1</v>
      </c>
      <c r="D1549" s="4"/>
    </row>
    <row r="1550" s="1" customFormat="1" spans="1:4">
      <c r="A1550" s="4" t="str">
        <f t="shared" si="25"/>
        <v>20230303</v>
      </c>
      <c r="B1550" s="4" t="str">
        <f>"2381204229"</f>
        <v>2381204229</v>
      </c>
      <c r="C1550" s="4">
        <v>62.8</v>
      </c>
      <c r="D1550" s="4"/>
    </row>
    <row r="1551" s="1" customFormat="1" spans="1:4">
      <c r="A1551" s="4" t="str">
        <f t="shared" si="25"/>
        <v>20230303</v>
      </c>
      <c r="B1551" s="4" t="str">
        <f>"2381204513"</f>
        <v>2381204513</v>
      </c>
      <c r="C1551" s="4">
        <v>62.7</v>
      </c>
      <c r="D1551" s="4"/>
    </row>
    <row r="1552" s="1" customFormat="1" spans="1:4">
      <c r="A1552" s="4" t="str">
        <f t="shared" si="25"/>
        <v>20230303</v>
      </c>
      <c r="B1552" s="4" t="str">
        <f>"2381205306"</f>
        <v>2381205306</v>
      </c>
      <c r="C1552" s="4">
        <v>62.7</v>
      </c>
      <c r="D1552" s="4"/>
    </row>
    <row r="1553" s="1" customFormat="1" spans="1:4">
      <c r="A1553" s="4" t="str">
        <f t="shared" si="25"/>
        <v>20230303</v>
      </c>
      <c r="B1553" s="4" t="str">
        <f>"2381204103"</f>
        <v>2381204103</v>
      </c>
      <c r="C1553" s="4">
        <v>62.4</v>
      </c>
      <c r="D1553" s="4"/>
    </row>
    <row r="1554" s="1" customFormat="1" spans="1:4">
      <c r="A1554" s="4" t="str">
        <f t="shared" si="25"/>
        <v>20230303</v>
      </c>
      <c r="B1554" s="4" t="str">
        <f>"2381204207"</f>
        <v>2381204207</v>
      </c>
      <c r="C1554" s="4">
        <v>62.4</v>
      </c>
      <c r="D1554" s="4"/>
    </row>
    <row r="1555" s="1" customFormat="1" spans="1:4">
      <c r="A1555" s="4" t="str">
        <f t="shared" si="25"/>
        <v>20230303</v>
      </c>
      <c r="B1555" s="4" t="str">
        <f>"2381206008"</f>
        <v>2381206008</v>
      </c>
      <c r="C1555" s="4">
        <v>62.3</v>
      </c>
      <c r="D1555" s="4"/>
    </row>
    <row r="1556" s="1" customFormat="1" spans="1:4">
      <c r="A1556" s="4" t="str">
        <f t="shared" si="25"/>
        <v>20230303</v>
      </c>
      <c r="B1556" s="4" t="str">
        <f>"2381205705"</f>
        <v>2381205705</v>
      </c>
      <c r="C1556" s="4">
        <v>62.2</v>
      </c>
      <c r="D1556" s="4"/>
    </row>
    <row r="1557" s="1" customFormat="1" spans="1:4">
      <c r="A1557" s="4" t="str">
        <f t="shared" si="25"/>
        <v>20230303</v>
      </c>
      <c r="B1557" s="4" t="str">
        <f>"2381205326"</f>
        <v>2381205326</v>
      </c>
      <c r="C1557" s="4">
        <v>61.9</v>
      </c>
      <c r="D1557" s="4"/>
    </row>
    <row r="1558" s="1" customFormat="1" spans="1:4">
      <c r="A1558" s="4" t="str">
        <f t="shared" si="25"/>
        <v>20230303</v>
      </c>
      <c r="B1558" s="4" t="str">
        <f>"2381204515"</f>
        <v>2381204515</v>
      </c>
      <c r="C1558" s="4">
        <v>61.7</v>
      </c>
      <c r="D1558" s="4"/>
    </row>
    <row r="1559" s="1" customFormat="1" spans="1:4">
      <c r="A1559" s="4" t="str">
        <f t="shared" si="25"/>
        <v>20230303</v>
      </c>
      <c r="B1559" s="4" t="str">
        <f>"2381205213"</f>
        <v>2381205213</v>
      </c>
      <c r="C1559" s="4">
        <v>61.6</v>
      </c>
      <c r="D1559" s="4"/>
    </row>
    <row r="1560" s="1" customFormat="1" spans="1:4">
      <c r="A1560" s="4" t="str">
        <f t="shared" si="25"/>
        <v>20230303</v>
      </c>
      <c r="B1560" s="4" t="str">
        <f>"2381204108"</f>
        <v>2381204108</v>
      </c>
      <c r="C1560" s="4">
        <v>61.4</v>
      </c>
      <c r="D1560" s="4"/>
    </row>
    <row r="1561" s="1" customFormat="1" spans="1:4">
      <c r="A1561" s="4" t="str">
        <f t="shared" si="25"/>
        <v>20230303</v>
      </c>
      <c r="B1561" s="4" t="str">
        <f>"2381204209"</f>
        <v>2381204209</v>
      </c>
      <c r="C1561" s="4">
        <v>61.4</v>
      </c>
      <c r="D1561" s="4"/>
    </row>
    <row r="1562" s="1" customFormat="1" spans="1:4">
      <c r="A1562" s="4" t="str">
        <f t="shared" si="25"/>
        <v>20230303</v>
      </c>
      <c r="B1562" s="4" t="str">
        <f>"2381204227"</f>
        <v>2381204227</v>
      </c>
      <c r="C1562" s="4">
        <v>61.4</v>
      </c>
      <c r="D1562" s="4"/>
    </row>
    <row r="1563" s="1" customFormat="1" spans="1:4">
      <c r="A1563" s="4" t="str">
        <f t="shared" si="25"/>
        <v>20230303</v>
      </c>
      <c r="B1563" s="4" t="str">
        <f>"2381205430"</f>
        <v>2381205430</v>
      </c>
      <c r="C1563" s="4">
        <v>61.4</v>
      </c>
      <c r="D1563" s="4"/>
    </row>
    <row r="1564" s="1" customFormat="1" spans="1:4">
      <c r="A1564" s="4" t="str">
        <f t="shared" si="25"/>
        <v>20230303</v>
      </c>
      <c r="B1564" s="4" t="str">
        <f>"2381205103"</f>
        <v>2381205103</v>
      </c>
      <c r="C1564" s="4">
        <v>61.2</v>
      </c>
      <c r="D1564" s="4"/>
    </row>
    <row r="1565" s="1" customFormat="1" spans="1:4">
      <c r="A1565" s="4" t="str">
        <f t="shared" si="25"/>
        <v>20230303</v>
      </c>
      <c r="B1565" s="4" t="str">
        <f>"2381205113"</f>
        <v>2381205113</v>
      </c>
      <c r="C1565" s="4">
        <v>61.2</v>
      </c>
      <c r="D1565" s="4"/>
    </row>
    <row r="1566" s="1" customFormat="1" spans="1:4">
      <c r="A1566" s="4" t="str">
        <f t="shared" si="25"/>
        <v>20230303</v>
      </c>
      <c r="B1566" s="4" t="str">
        <f>"2381205708"</f>
        <v>2381205708</v>
      </c>
      <c r="C1566" s="4">
        <v>61.1</v>
      </c>
      <c r="D1566" s="4"/>
    </row>
    <row r="1567" s="1" customFormat="1" spans="1:4">
      <c r="A1567" s="4" t="str">
        <f t="shared" si="25"/>
        <v>20230303</v>
      </c>
      <c r="B1567" s="4" t="str">
        <f>"2381204919"</f>
        <v>2381204919</v>
      </c>
      <c r="C1567" s="4">
        <v>61</v>
      </c>
      <c r="D1567" s="4"/>
    </row>
    <row r="1568" s="1" customFormat="1" spans="1:4">
      <c r="A1568" s="4" t="str">
        <f t="shared" si="25"/>
        <v>20230303</v>
      </c>
      <c r="B1568" s="4" t="str">
        <f>"2381205827"</f>
        <v>2381205827</v>
      </c>
      <c r="C1568" s="4">
        <v>61</v>
      </c>
      <c r="D1568" s="4"/>
    </row>
    <row r="1569" s="1" customFormat="1" spans="1:4">
      <c r="A1569" s="4" t="str">
        <f t="shared" si="25"/>
        <v>20230303</v>
      </c>
      <c r="B1569" s="4" t="str">
        <f>"2381204913"</f>
        <v>2381204913</v>
      </c>
      <c r="C1569" s="4">
        <v>60.7</v>
      </c>
      <c r="D1569" s="4"/>
    </row>
    <row r="1570" s="1" customFormat="1" spans="1:4">
      <c r="A1570" s="4" t="str">
        <f t="shared" si="25"/>
        <v>20230303</v>
      </c>
      <c r="B1570" s="4" t="str">
        <f>"2381204022"</f>
        <v>2381204022</v>
      </c>
      <c r="C1570" s="4">
        <v>60.6</v>
      </c>
      <c r="D1570" s="4"/>
    </row>
    <row r="1571" s="1" customFormat="1" spans="1:4">
      <c r="A1571" s="4" t="str">
        <f t="shared" si="25"/>
        <v>20230303</v>
      </c>
      <c r="B1571" s="4" t="str">
        <f>"2381205330"</f>
        <v>2381205330</v>
      </c>
      <c r="C1571" s="4">
        <v>60.3</v>
      </c>
      <c r="D1571" s="4"/>
    </row>
    <row r="1572" s="1" customFormat="1" spans="1:4">
      <c r="A1572" s="4" t="str">
        <f t="shared" si="25"/>
        <v>20230303</v>
      </c>
      <c r="B1572" s="4" t="str">
        <f>"2381205605"</f>
        <v>2381205605</v>
      </c>
      <c r="C1572" s="4">
        <v>60</v>
      </c>
      <c r="D1572" s="4"/>
    </row>
    <row r="1573" s="1" customFormat="1" spans="1:4">
      <c r="A1573" s="4" t="str">
        <f t="shared" si="25"/>
        <v>20230303</v>
      </c>
      <c r="B1573" s="4" t="str">
        <f>"2381205921"</f>
        <v>2381205921</v>
      </c>
      <c r="C1573" s="4">
        <v>60</v>
      </c>
      <c r="D1573" s="4"/>
    </row>
    <row r="1574" s="1" customFormat="1" spans="1:4">
      <c r="A1574" s="4" t="str">
        <f t="shared" si="25"/>
        <v>20230303</v>
      </c>
      <c r="B1574" s="4" t="str">
        <f>"2381204401"</f>
        <v>2381204401</v>
      </c>
      <c r="C1574" s="4">
        <v>59.9</v>
      </c>
      <c r="D1574" s="4"/>
    </row>
    <row r="1575" s="1" customFormat="1" spans="1:4">
      <c r="A1575" s="4" t="str">
        <f t="shared" si="25"/>
        <v>20230303</v>
      </c>
      <c r="B1575" s="4" t="str">
        <f>"2381205522"</f>
        <v>2381205522</v>
      </c>
      <c r="C1575" s="4">
        <v>59.6</v>
      </c>
      <c r="D1575" s="4"/>
    </row>
    <row r="1576" s="1" customFormat="1" spans="1:4">
      <c r="A1576" s="4" t="str">
        <f t="shared" si="25"/>
        <v>20230303</v>
      </c>
      <c r="B1576" s="4" t="str">
        <f>"2381204404"</f>
        <v>2381204404</v>
      </c>
      <c r="C1576" s="4">
        <v>59.4</v>
      </c>
      <c r="D1576" s="4"/>
    </row>
    <row r="1577" s="1" customFormat="1" spans="1:4">
      <c r="A1577" s="4" t="str">
        <f t="shared" si="25"/>
        <v>20230303</v>
      </c>
      <c r="B1577" s="4" t="str">
        <f>"2381205403"</f>
        <v>2381205403</v>
      </c>
      <c r="C1577" s="4">
        <v>59.4</v>
      </c>
      <c r="D1577" s="4"/>
    </row>
    <row r="1578" s="1" customFormat="1" spans="1:4">
      <c r="A1578" s="4" t="str">
        <f t="shared" si="25"/>
        <v>20230303</v>
      </c>
      <c r="B1578" s="4" t="str">
        <f>"2381204030"</f>
        <v>2381204030</v>
      </c>
      <c r="C1578" s="4">
        <v>59.2</v>
      </c>
      <c r="D1578" s="4"/>
    </row>
    <row r="1579" s="1" customFormat="1" spans="1:4">
      <c r="A1579" s="4" t="str">
        <f t="shared" si="25"/>
        <v>20230303</v>
      </c>
      <c r="B1579" s="4" t="str">
        <f>"2381205405"</f>
        <v>2381205405</v>
      </c>
      <c r="C1579" s="4">
        <v>58.4</v>
      </c>
      <c r="D1579" s="4"/>
    </row>
    <row r="1580" s="1" customFormat="1" spans="1:4">
      <c r="A1580" s="4" t="str">
        <f t="shared" si="25"/>
        <v>20230303</v>
      </c>
      <c r="B1580" s="4" t="str">
        <f>"2381204415"</f>
        <v>2381204415</v>
      </c>
      <c r="C1580" s="4">
        <v>58.2</v>
      </c>
      <c r="D1580" s="4"/>
    </row>
    <row r="1581" s="1" customFormat="1" spans="1:4">
      <c r="A1581" s="4" t="str">
        <f t="shared" si="25"/>
        <v>20230303</v>
      </c>
      <c r="B1581" s="4" t="str">
        <f>"2381206002"</f>
        <v>2381206002</v>
      </c>
      <c r="C1581" s="4">
        <v>57.9</v>
      </c>
      <c r="D1581" s="4"/>
    </row>
    <row r="1582" s="1" customFormat="1" spans="1:4">
      <c r="A1582" s="4" t="str">
        <f t="shared" si="25"/>
        <v>20230303</v>
      </c>
      <c r="B1582" s="4" t="str">
        <f>"2381204916"</f>
        <v>2381204916</v>
      </c>
      <c r="C1582" s="4">
        <v>57.1</v>
      </c>
      <c r="D1582" s="4"/>
    </row>
    <row r="1583" s="1" customFormat="1" spans="1:4">
      <c r="A1583" s="4" t="str">
        <f t="shared" si="25"/>
        <v>20230303</v>
      </c>
      <c r="B1583" s="4" t="str">
        <f>"2381205424"</f>
        <v>2381205424</v>
      </c>
      <c r="C1583" s="4">
        <v>57</v>
      </c>
      <c r="D1583" s="4"/>
    </row>
    <row r="1584" s="1" customFormat="1" spans="1:4">
      <c r="A1584" s="4" t="str">
        <f t="shared" si="25"/>
        <v>20230303</v>
      </c>
      <c r="B1584" s="4" t="str">
        <f>"2381204307"</f>
        <v>2381204307</v>
      </c>
      <c r="C1584" s="4">
        <v>56.2</v>
      </c>
      <c r="D1584" s="4"/>
    </row>
    <row r="1585" s="1" customFormat="1" spans="1:4">
      <c r="A1585" s="4" t="str">
        <f t="shared" si="25"/>
        <v>20230303</v>
      </c>
      <c r="B1585" s="4" t="str">
        <f>"2381205427"</f>
        <v>2381205427</v>
      </c>
      <c r="C1585" s="4">
        <v>56.2</v>
      </c>
      <c r="D1585" s="4"/>
    </row>
    <row r="1586" s="1" customFormat="1" spans="1:4">
      <c r="A1586" s="4" t="str">
        <f t="shared" si="25"/>
        <v>20230303</v>
      </c>
      <c r="B1586" s="4" t="str">
        <f>"2381206020"</f>
        <v>2381206020</v>
      </c>
      <c r="C1586" s="4">
        <v>56.2</v>
      </c>
      <c r="D1586" s="4"/>
    </row>
    <row r="1587" s="1" customFormat="1" spans="1:4">
      <c r="A1587" s="4" t="str">
        <f t="shared" si="25"/>
        <v>20230303</v>
      </c>
      <c r="B1587" s="4" t="str">
        <f>"2381205223"</f>
        <v>2381205223</v>
      </c>
      <c r="C1587" s="4">
        <v>56.1</v>
      </c>
      <c r="D1587" s="4"/>
    </row>
    <row r="1588" s="1" customFormat="1" spans="1:4">
      <c r="A1588" s="4" t="str">
        <f t="shared" si="25"/>
        <v>20230303</v>
      </c>
      <c r="B1588" s="4" t="str">
        <f>"2381206107"</f>
        <v>2381206107</v>
      </c>
      <c r="C1588" s="4">
        <v>55.4</v>
      </c>
      <c r="D1588" s="4"/>
    </row>
    <row r="1589" s="1" customFormat="1" spans="1:4">
      <c r="A1589" s="4" t="str">
        <f t="shared" si="25"/>
        <v>20230303</v>
      </c>
      <c r="B1589" s="4" t="str">
        <f>"2381205407"</f>
        <v>2381205407</v>
      </c>
      <c r="C1589" s="4">
        <v>54.9</v>
      </c>
      <c r="D1589" s="4"/>
    </row>
    <row r="1590" s="1" customFormat="1" spans="1:4">
      <c r="A1590" s="4" t="str">
        <f t="shared" si="25"/>
        <v>20230303</v>
      </c>
      <c r="B1590" s="4" t="str">
        <f>"2381205001"</f>
        <v>2381205001</v>
      </c>
      <c r="C1590" s="4">
        <v>54.7</v>
      </c>
      <c r="D1590" s="4"/>
    </row>
    <row r="1591" s="1" customFormat="1" spans="1:4">
      <c r="A1591" s="4" t="str">
        <f t="shared" si="25"/>
        <v>20230303</v>
      </c>
      <c r="B1591" s="4" t="str">
        <f>"2381205729"</f>
        <v>2381205729</v>
      </c>
      <c r="C1591" s="4">
        <v>54.7</v>
      </c>
      <c r="D1591" s="4"/>
    </row>
    <row r="1592" s="1" customFormat="1" spans="1:4">
      <c r="A1592" s="4" t="str">
        <f t="shared" si="25"/>
        <v>20230303</v>
      </c>
      <c r="B1592" s="4" t="str">
        <f>"2381204123"</f>
        <v>2381204123</v>
      </c>
      <c r="C1592" s="4">
        <v>54.3</v>
      </c>
      <c r="D1592" s="4"/>
    </row>
    <row r="1593" s="1" customFormat="1" spans="1:4">
      <c r="A1593" s="4" t="str">
        <f t="shared" si="25"/>
        <v>20230303</v>
      </c>
      <c r="B1593" s="4" t="str">
        <f>"2381205703"</f>
        <v>2381205703</v>
      </c>
      <c r="C1593" s="4">
        <v>53.6</v>
      </c>
      <c r="D1593" s="4"/>
    </row>
    <row r="1594" s="1" customFormat="1" spans="1:4">
      <c r="A1594" s="4" t="str">
        <f t="shared" si="25"/>
        <v>20230303</v>
      </c>
      <c r="B1594" s="4" t="str">
        <f>"2381204821"</f>
        <v>2381204821</v>
      </c>
      <c r="C1594" s="4">
        <v>53.2</v>
      </c>
      <c r="D1594" s="4"/>
    </row>
    <row r="1595" s="1" customFormat="1" spans="1:4">
      <c r="A1595" s="4" t="str">
        <f t="shared" si="25"/>
        <v>20230303</v>
      </c>
      <c r="B1595" s="4" t="str">
        <f>"2381205327"</f>
        <v>2381205327</v>
      </c>
      <c r="C1595" s="4">
        <v>53.1</v>
      </c>
      <c r="D1595" s="4"/>
    </row>
    <row r="1596" s="1" customFormat="1" spans="1:4">
      <c r="A1596" s="4" t="str">
        <f t="shared" si="25"/>
        <v>20230303</v>
      </c>
      <c r="B1596" s="4" t="str">
        <f>"2381205821"</f>
        <v>2381205821</v>
      </c>
      <c r="C1596" s="4">
        <v>52</v>
      </c>
      <c r="D1596" s="4"/>
    </row>
    <row r="1597" s="1" customFormat="1" spans="1:4">
      <c r="A1597" s="4" t="str">
        <f t="shared" si="25"/>
        <v>20230303</v>
      </c>
      <c r="B1597" s="4" t="str">
        <f>"2381205816"</f>
        <v>2381205816</v>
      </c>
      <c r="C1597" s="4">
        <v>51.5</v>
      </c>
      <c r="D1597" s="4"/>
    </row>
    <row r="1598" s="1" customFormat="1" spans="1:4">
      <c r="A1598" s="4" t="str">
        <f t="shared" si="25"/>
        <v>20230303</v>
      </c>
      <c r="B1598" s="4" t="str">
        <f>"2381204702"</f>
        <v>2381204702</v>
      </c>
      <c r="C1598" s="4">
        <v>50.5</v>
      </c>
      <c r="D1598" s="4"/>
    </row>
    <row r="1599" s="1" customFormat="1" spans="1:4">
      <c r="A1599" s="4" t="str">
        <f t="shared" si="25"/>
        <v>20230303</v>
      </c>
      <c r="B1599" s="4" t="str">
        <f>"2381204622"</f>
        <v>2381204622</v>
      </c>
      <c r="C1599" s="4">
        <v>50.4</v>
      </c>
      <c r="D1599" s="4"/>
    </row>
    <row r="1600" s="1" customFormat="1" spans="1:4">
      <c r="A1600" s="4" t="str">
        <f t="shared" si="25"/>
        <v>20230303</v>
      </c>
      <c r="B1600" s="4" t="str">
        <f>"2381204406"</f>
        <v>2381204406</v>
      </c>
      <c r="C1600" s="4">
        <v>47</v>
      </c>
      <c r="D1600" s="4"/>
    </row>
    <row r="1601" s="1" customFormat="1" spans="1:4">
      <c r="A1601" s="4" t="str">
        <f t="shared" si="25"/>
        <v>20230303</v>
      </c>
      <c r="B1601" s="4" t="str">
        <f>"2381204009"</f>
        <v>2381204009</v>
      </c>
      <c r="C1601" s="4">
        <v>0</v>
      </c>
      <c r="D1601" s="4" t="s">
        <v>5</v>
      </c>
    </row>
    <row r="1602" s="1" customFormat="1" spans="1:4">
      <c r="A1602" s="4" t="str">
        <f t="shared" si="25"/>
        <v>20230303</v>
      </c>
      <c r="B1602" s="4" t="str">
        <f>"2381204012"</f>
        <v>2381204012</v>
      </c>
      <c r="C1602" s="4">
        <v>0</v>
      </c>
      <c r="D1602" s="4" t="s">
        <v>5</v>
      </c>
    </row>
    <row r="1603" s="1" customFormat="1" spans="1:4">
      <c r="A1603" s="4" t="str">
        <f t="shared" si="25"/>
        <v>20230303</v>
      </c>
      <c r="B1603" s="4" t="str">
        <f>"2381204018"</f>
        <v>2381204018</v>
      </c>
      <c r="C1603" s="4">
        <v>0</v>
      </c>
      <c r="D1603" s="4" t="s">
        <v>5</v>
      </c>
    </row>
    <row r="1604" s="1" customFormat="1" spans="1:4">
      <c r="A1604" s="4" t="str">
        <f t="shared" si="25"/>
        <v>20230303</v>
      </c>
      <c r="B1604" s="4" t="str">
        <f>"2381204019"</f>
        <v>2381204019</v>
      </c>
      <c r="C1604" s="4">
        <v>0</v>
      </c>
      <c r="D1604" s="4" t="s">
        <v>5</v>
      </c>
    </row>
    <row r="1605" s="1" customFormat="1" spans="1:4">
      <c r="A1605" s="4" t="str">
        <f t="shared" ref="A1605:A1668" si="26">"20230303"</f>
        <v>20230303</v>
      </c>
      <c r="B1605" s="4" t="str">
        <f>"2381204025"</f>
        <v>2381204025</v>
      </c>
      <c r="C1605" s="4">
        <v>0</v>
      </c>
      <c r="D1605" s="4" t="s">
        <v>5</v>
      </c>
    </row>
    <row r="1606" s="1" customFormat="1" spans="1:4">
      <c r="A1606" s="4" t="str">
        <f t="shared" si="26"/>
        <v>20230303</v>
      </c>
      <c r="B1606" s="4" t="str">
        <f>"2381204029"</f>
        <v>2381204029</v>
      </c>
      <c r="C1606" s="4">
        <v>0</v>
      </c>
      <c r="D1606" s="4" t="s">
        <v>5</v>
      </c>
    </row>
    <row r="1607" s="1" customFormat="1" spans="1:4">
      <c r="A1607" s="4" t="str">
        <f t="shared" si="26"/>
        <v>20230303</v>
      </c>
      <c r="B1607" s="4" t="str">
        <f>"2381204109"</f>
        <v>2381204109</v>
      </c>
      <c r="C1607" s="4">
        <v>0</v>
      </c>
      <c r="D1607" s="4" t="s">
        <v>5</v>
      </c>
    </row>
    <row r="1608" s="1" customFormat="1" spans="1:4">
      <c r="A1608" s="4" t="str">
        <f t="shared" si="26"/>
        <v>20230303</v>
      </c>
      <c r="B1608" s="4" t="str">
        <f>"2381204112"</f>
        <v>2381204112</v>
      </c>
      <c r="C1608" s="4">
        <v>0</v>
      </c>
      <c r="D1608" s="4" t="s">
        <v>5</v>
      </c>
    </row>
    <row r="1609" s="1" customFormat="1" spans="1:4">
      <c r="A1609" s="4" t="str">
        <f t="shared" si="26"/>
        <v>20230303</v>
      </c>
      <c r="B1609" s="4" t="str">
        <f>"2381204129"</f>
        <v>2381204129</v>
      </c>
      <c r="C1609" s="4">
        <v>0</v>
      </c>
      <c r="D1609" s="4" t="s">
        <v>5</v>
      </c>
    </row>
    <row r="1610" s="1" customFormat="1" spans="1:4">
      <c r="A1610" s="4" t="str">
        <f t="shared" si="26"/>
        <v>20230303</v>
      </c>
      <c r="B1610" s="4" t="str">
        <f>"2381204201"</f>
        <v>2381204201</v>
      </c>
      <c r="C1610" s="4">
        <v>0</v>
      </c>
      <c r="D1610" s="4" t="s">
        <v>5</v>
      </c>
    </row>
    <row r="1611" s="1" customFormat="1" spans="1:4">
      <c r="A1611" s="4" t="str">
        <f t="shared" si="26"/>
        <v>20230303</v>
      </c>
      <c r="B1611" s="4" t="str">
        <f>"2381204204"</f>
        <v>2381204204</v>
      </c>
      <c r="C1611" s="4">
        <v>0</v>
      </c>
      <c r="D1611" s="4" t="s">
        <v>5</v>
      </c>
    </row>
    <row r="1612" s="1" customFormat="1" spans="1:4">
      <c r="A1612" s="4" t="str">
        <f t="shared" si="26"/>
        <v>20230303</v>
      </c>
      <c r="B1612" s="4" t="str">
        <f>"2381204205"</f>
        <v>2381204205</v>
      </c>
      <c r="C1612" s="4">
        <v>0</v>
      </c>
      <c r="D1612" s="4" t="s">
        <v>5</v>
      </c>
    </row>
    <row r="1613" s="1" customFormat="1" spans="1:4">
      <c r="A1613" s="4" t="str">
        <f t="shared" si="26"/>
        <v>20230303</v>
      </c>
      <c r="B1613" s="4" t="str">
        <f>"2381204211"</f>
        <v>2381204211</v>
      </c>
      <c r="C1613" s="4">
        <v>0</v>
      </c>
      <c r="D1613" s="4" t="s">
        <v>5</v>
      </c>
    </row>
    <row r="1614" s="1" customFormat="1" spans="1:4">
      <c r="A1614" s="4" t="str">
        <f t="shared" si="26"/>
        <v>20230303</v>
      </c>
      <c r="B1614" s="4" t="str">
        <f>"2381204212"</f>
        <v>2381204212</v>
      </c>
      <c r="C1614" s="4">
        <v>0</v>
      </c>
      <c r="D1614" s="4" t="s">
        <v>5</v>
      </c>
    </row>
    <row r="1615" s="1" customFormat="1" spans="1:4">
      <c r="A1615" s="4" t="str">
        <f t="shared" si="26"/>
        <v>20230303</v>
      </c>
      <c r="B1615" s="4" t="str">
        <f>"2381204214"</f>
        <v>2381204214</v>
      </c>
      <c r="C1615" s="4">
        <v>0</v>
      </c>
      <c r="D1615" s="4" t="s">
        <v>5</v>
      </c>
    </row>
    <row r="1616" s="1" customFormat="1" spans="1:4">
      <c r="A1616" s="4" t="str">
        <f t="shared" si="26"/>
        <v>20230303</v>
      </c>
      <c r="B1616" s="4" t="str">
        <f>"2381204218"</f>
        <v>2381204218</v>
      </c>
      <c r="C1616" s="4">
        <v>0</v>
      </c>
      <c r="D1616" s="4" t="s">
        <v>5</v>
      </c>
    </row>
    <row r="1617" s="1" customFormat="1" spans="1:4">
      <c r="A1617" s="4" t="str">
        <f t="shared" si="26"/>
        <v>20230303</v>
      </c>
      <c r="B1617" s="4" t="str">
        <f>"2381204223"</f>
        <v>2381204223</v>
      </c>
      <c r="C1617" s="4">
        <v>0</v>
      </c>
      <c r="D1617" s="4" t="s">
        <v>5</v>
      </c>
    </row>
    <row r="1618" s="1" customFormat="1" spans="1:4">
      <c r="A1618" s="4" t="str">
        <f t="shared" si="26"/>
        <v>20230303</v>
      </c>
      <c r="B1618" s="4" t="str">
        <f>"2381204224"</f>
        <v>2381204224</v>
      </c>
      <c r="C1618" s="4">
        <v>0</v>
      </c>
      <c r="D1618" s="4" t="s">
        <v>5</v>
      </c>
    </row>
    <row r="1619" s="1" customFormat="1" spans="1:4">
      <c r="A1619" s="4" t="str">
        <f t="shared" si="26"/>
        <v>20230303</v>
      </c>
      <c r="B1619" s="4" t="str">
        <f>"2381204311"</f>
        <v>2381204311</v>
      </c>
      <c r="C1619" s="4">
        <v>0</v>
      </c>
      <c r="D1619" s="4" t="s">
        <v>5</v>
      </c>
    </row>
    <row r="1620" s="1" customFormat="1" spans="1:4">
      <c r="A1620" s="4" t="str">
        <f t="shared" si="26"/>
        <v>20230303</v>
      </c>
      <c r="B1620" s="4" t="str">
        <f>"2381204312"</f>
        <v>2381204312</v>
      </c>
      <c r="C1620" s="4">
        <v>0</v>
      </c>
      <c r="D1620" s="4" t="s">
        <v>5</v>
      </c>
    </row>
    <row r="1621" s="1" customFormat="1" spans="1:4">
      <c r="A1621" s="4" t="str">
        <f t="shared" si="26"/>
        <v>20230303</v>
      </c>
      <c r="B1621" s="4" t="str">
        <f>"2381204315"</f>
        <v>2381204315</v>
      </c>
      <c r="C1621" s="4">
        <v>0</v>
      </c>
      <c r="D1621" s="4" t="s">
        <v>5</v>
      </c>
    </row>
    <row r="1622" s="1" customFormat="1" spans="1:4">
      <c r="A1622" s="4" t="str">
        <f t="shared" si="26"/>
        <v>20230303</v>
      </c>
      <c r="B1622" s="4" t="str">
        <f>"2381204316"</f>
        <v>2381204316</v>
      </c>
      <c r="C1622" s="4">
        <v>0</v>
      </c>
      <c r="D1622" s="4" t="s">
        <v>5</v>
      </c>
    </row>
    <row r="1623" s="1" customFormat="1" spans="1:4">
      <c r="A1623" s="4" t="str">
        <f t="shared" si="26"/>
        <v>20230303</v>
      </c>
      <c r="B1623" s="4" t="str">
        <f>"2381204322"</f>
        <v>2381204322</v>
      </c>
      <c r="C1623" s="4">
        <v>0</v>
      </c>
      <c r="D1623" s="4" t="s">
        <v>5</v>
      </c>
    </row>
    <row r="1624" s="1" customFormat="1" spans="1:4">
      <c r="A1624" s="4" t="str">
        <f t="shared" si="26"/>
        <v>20230303</v>
      </c>
      <c r="B1624" s="4" t="str">
        <f>"2381204405"</f>
        <v>2381204405</v>
      </c>
      <c r="C1624" s="4">
        <v>0</v>
      </c>
      <c r="D1624" s="4" t="s">
        <v>5</v>
      </c>
    </row>
    <row r="1625" s="1" customFormat="1" spans="1:4">
      <c r="A1625" s="4" t="str">
        <f t="shared" si="26"/>
        <v>20230303</v>
      </c>
      <c r="B1625" s="4" t="str">
        <f>"2381204416"</f>
        <v>2381204416</v>
      </c>
      <c r="C1625" s="4">
        <v>0</v>
      </c>
      <c r="D1625" s="4" t="s">
        <v>5</v>
      </c>
    </row>
    <row r="1626" s="1" customFormat="1" spans="1:4">
      <c r="A1626" s="4" t="str">
        <f t="shared" si="26"/>
        <v>20230303</v>
      </c>
      <c r="B1626" s="4" t="str">
        <f>"2381204422"</f>
        <v>2381204422</v>
      </c>
      <c r="C1626" s="4">
        <v>0</v>
      </c>
      <c r="D1626" s="4" t="s">
        <v>5</v>
      </c>
    </row>
    <row r="1627" s="1" customFormat="1" spans="1:4">
      <c r="A1627" s="4" t="str">
        <f t="shared" si="26"/>
        <v>20230303</v>
      </c>
      <c r="B1627" s="4" t="str">
        <f>"2381204426"</f>
        <v>2381204426</v>
      </c>
      <c r="C1627" s="4">
        <v>0</v>
      </c>
      <c r="D1627" s="4" t="s">
        <v>5</v>
      </c>
    </row>
    <row r="1628" s="1" customFormat="1" spans="1:4">
      <c r="A1628" s="4" t="str">
        <f t="shared" si="26"/>
        <v>20230303</v>
      </c>
      <c r="B1628" s="4" t="str">
        <f>"2381204429"</f>
        <v>2381204429</v>
      </c>
      <c r="C1628" s="4">
        <v>0</v>
      </c>
      <c r="D1628" s="4" t="s">
        <v>5</v>
      </c>
    </row>
    <row r="1629" s="1" customFormat="1" spans="1:4">
      <c r="A1629" s="4" t="str">
        <f t="shared" si="26"/>
        <v>20230303</v>
      </c>
      <c r="B1629" s="4" t="str">
        <f>"2381204501"</f>
        <v>2381204501</v>
      </c>
      <c r="C1629" s="4">
        <v>0</v>
      </c>
      <c r="D1629" s="4" t="s">
        <v>5</v>
      </c>
    </row>
    <row r="1630" s="1" customFormat="1" spans="1:4">
      <c r="A1630" s="4" t="str">
        <f t="shared" si="26"/>
        <v>20230303</v>
      </c>
      <c r="B1630" s="4" t="str">
        <f>"2381204505"</f>
        <v>2381204505</v>
      </c>
      <c r="C1630" s="4">
        <v>0</v>
      </c>
      <c r="D1630" s="4" t="s">
        <v>5</v>
      </c>
    </row>
    <row r="1631" s="1" customFormat="1" spans="1:4">
      <c r="A1631" s="4" t="str">
        <f t="shared" si="26"/>
        <v>20230303</v>
      </c>
      <c r="B1631" s="4" t="str">
        <f>"2381204506"</f>
        <v>2381204506</v>
      </c>
      <c r="C1631" s="4">
        <v>0</v>
      </c>
      <c r="D1631" s="4" t="s">
        <v>5</v>
      </c>
    </row>
    <row r="1632" s="1" customFormat="1" spans="1:4">
      <c r="A1632" s="4" t="str">
        <f t="shared" si="26"/>
        <v>20230303</v>
      </c>
      <c r="B1632" s="4" t="str">
        <f>"2381204507"</f>
        <v>2381204507</v>
      </c>
      <c r="C1632" s="4">
        <v>0</v>
      </c>
      <c r="D1632" s="4" t="s">
        <v>5</v>
      </c>
    </row>
    <row r="1633" s="1" customFormat="1" spans="1:4">
      <c r="A1633" s="4" t="str">
        <f t="shared" si="26"/>
        <v>20230303</v>
      </c>
      <c r="B1633" s="4" t="str">
        <f>"2381204510"</f>
        <v>2381204510</v>
      </c>
      <c r="C1633" s="4">
        <v>0</v>
      </c>
      <c r="D1633" s="4" t="s">
        <v>5</v>
      </c>
    </row>
    <row r="1634" s="1" customFormat="1" spans="1:4">
      <c r="A1634" s="4" t="str">
        <f t="shared" si="26"/>
        <v>20230303</v>
      </c>
      <c r="B1634" s="4" t="str">
        <f>"2381204512"</f>
        <v>2381204512</v>
      </c>
      <c r="C1634" s="4">
        <v>0</v>
      </c>
      <c r="D1634" s="4" t="s">
        <v>5</v>
      </c>
    </row>
    <row r="1635" s="1" customFormat="1" spans="1:4">
      <c r="A1635" s="4" t="str">
        <f t="shared" si="26"/>
        <v>20230303</v>
      </c>
      <c r="B1635" s="4" t="str">
        <f>"2381204516"</f>
        <v>2381204516</v>
      </c>
      <c r="C1635" s="4">
        <v>0</v>
      </c>
      <c r="D1635" s="4" t="s">
        <v>5</v>
      </c>
    </row>
    <row r="1636" s="1" customFormat="1" spans="1:4">
      <c r="A1636" s="4" t="str">
        <f t="shared" si="26"/>
        <v>20230303</v>
      </c>
      <c r="B1636" s="4" t="str">
        <f>"2381204521"</f>
        <v>2381204521</v>
      </c>
      <c r="C1636" s="4">
        <v>0</v>
      </c>
      <c r="D1636" s="4" t="s">
        <v>5</v>
      </c>
    </row>
    <row r="1637" s="1" customFormat="1" spans="1:4">
      <c r="A1637" s="4" t="str">
        <f t="shared" si="26"/>
        <v>20230303</v>
      </c>
      <c r="B1637" s="4" t="str">
        <f>"2381204524"</f>
        <v>2381204524</v>
      </c>
      <c r="C1637" s="4">
        <v>0</v>
      </c>
      <c r="D1637" s="4" t="s">
        <v>5</v>
      </c>
    </row>
    <row r="1638" s="1" customFormat="1" spans="1:4">
      <c r="A1638" s="4" t="str">
        <f t="shared" si="26"/>
        <v>20230303</v>
      </c>
      <c r="B1638" s="4" t="str">
        <f>"2381204529"</f>
        <v>2381204529</v>
      </c>
      <c r="C1638" s="4">
        <v>0</v>
      </c>
      <c r="D1638" s="4" t="s">
        <v>5</v>
      </c>
    </row>
    <row r="1639" s="1" customFormat="1" spans="1:4">
      <c r="A1639" s="4" t="str">
        <f t="shared" si="26"/>
        <v>20230303</v>
      </c>
      <c r="B1639" s="4" t="str">
        <f>"2381204602"</f>
        <v>2381204602</v>
      </c>
      <c r="C1639" s="4">
        <v>0</v>
      </c>
      <c r="D1639" s="4" t="s">
        <v>5</v>
      </c>
    </row>
    <row r="1640" s="1" customFormat="1" spans="1:4">
      <c r="A1640" s="4" t="str">
        <f t="shared" si="26"/>
        <v>20230303</v>
      </c>
      <c r="B1640" s="4" t="str">
        <f>"2381204606"</f>
        <v>2381204606</v>
      </c>
      <c r="C1640" s="4">
        <v>0</v>
      </c>
      <c r="D1640" s="4" t="s">
        <v>5</v>
      </c>
    </row>
    <row r="1641" s="1" customFormat="1" spans="1:4">
      <c r="A1641" s="4" t="str">
        <f t="shared" si="26"/>
        <v>20230303</v>
      </c>
      <c r="B1641" s="4" t="str">
        <f>"2381204610"</f>
        <v>2381204610</v>
      </c>
      <c r="C1641" s="4">
        <v>0</v>
      </c>
      <c r="D1641" s="4" t="s">
        <v>5</v>
      </c>
    </row>
    <row r="1642" s="1" customFormat="1" spans="1:4">
      <c r="A1642" s="4" t="str">
        <f t="shared" si="26"/>
        <v>20230303</v>
      </c>
      <c r="B1642" s="4" t="str">
        <f>"2381204611"</f>
        <v>2381204611</v>
      </c>
      <c r="C1642" s="4">
        <v>0</v>
      </c>
      <c r="D1642" s="4" t="s">
        <v>5</v>
      </c>
    </row>
    <row r="1643" s="1" customFormat="1" spans="1:4">
      <c r="A1643" s="4" t="str">
        <f t="shared" si="26"/>
        <v>20230303</v>
      </c>
      <c r="B1643" s="4" t="str">
        <f>"2381204616"</f>
        <v>2381204616</v>
      </c>
      <c r="C1643" s="4">
        <v>0</v>
      </c>
      <c r="D1643" s="4" t="s">
        <v>5</v>
      </c>
    </row>
    <row r="1644" s="1" customFormat="1" spans="1:4">
      <c r="A1644" s="4" t="str">
        <f t="shared" si="26"/>
        <v>20230303</v>
      </c>
      <c r="B1644" s="4" t="str">
        <f>"2381204620"</f>
        <v>2381204620</v>
      </c>
      <c r="C1644" s="4">
        <v>0</v>
      </c>
      <c r="D1644" s="4" t="s">
        <v>5</v>
      </c>
    </row>
    <row r="1645" s="1" customFormat="1" spans="1:4">
      <c r="A1645" s="4" t="str">
        <f t="shared" si="26"/>
        <v>20230303</v>
      </c>
      <c r="B1645" s="4" t="str">
        <f>"2381204623"</f>
        <v>2381204623</v>
      </c>
      <c r="C1645" s="4">
        <v>0</v>
      </c>
      <c r="D1645" s="4" t="s">
        <v>5</v>
      </c>
    </row>
    <row r="1646" s="1" customFormat="1" spans="1:4">
      <c r="A1646" s="4" t="str">
        <f t="shared" si="26"/>
        <v>20230303</v>
      </c>
      <c r="B1646" s="4" t="str">
        <f>"2381204625"</f>
        <v>2381204625</v>
      </c>
      <c r="C1646" s="4">
        <v>0</v>
      </c>
      <c r="D1646" s="4" t="s">
        <v>5</v>
      </c>
    </row>
    <row r="1647" s="1" customFormat="1" spans="1:4">
      <c r="A1647" s="4" t="str">
        <f t="shared" si="26"/>
        <v>20230303</v>
      </c>
      <c r="B1647" s="4" t="str">
        <f>"2381204704"</f>
        <v>2381204704</v>
      </c>
      <c r="C1647" s="4">
        <v>0</v>
      </c>
      <c r="D1647" s="4" t="s">
        <v>5</v>
      </c>
    </row>
    <row r="1648" s="1" customFormat="1" spans="1:4">
      <c r="A1648" s="4" t="str">
        <f t="shared" si="26"/>
        <v>20230303</v>
      </c>
      <c r="B1648" s="4" t="str">
        <f>"2381204706"</f>
        <v>2381204706</v>
      </c>
      <c r="C1648" s="4">
        <v>0</v>
      </c>
      <c r="D1648" s="4" t="s">
        <v>5</v>
      </c>
    </row>
    <row r="1649" s="1" customFormat="1" spans="1:4">
      <c r="A1649" s="4" t="str">
        <f t="shared" si="26"/>
        <v>20230303</v>
      </c>
      <c r="B1649" s="4" t="str">
        <f>"2381204707"</f>
        <v>2381204707</v>
      </c>
      <c r="C1649" s="4">
        <v>0</v>
      </c>
      <c r="D1649" s="4" t="s">
        <v>5</v>
      </c>
    </row>
    <row r="1650" s="1" customFormat="1" spans="1:4">
      <c r="A1650" s="4" t="str">
        <f t="shared" si="26"/>
        <v>20230303</v>
      </c>
      <c r="B1650" s="4" t="str">
        <f>"2381204713"</f>
        <v>2381204713</v>
      </c>
      <c r="C1650" s="4">
        <v>0</v>
      </c>
      <c r="D1650" s="4" t="s">
        <v>5</v>
      </c>
    </row>
    <row r="1651" s="1" customFormat="1" spans="1:4">
      <c r="A1651" s="4" t="str">
        <f t="shared" si="26"/>
        <v>20230303</v>
      </c>
      <c r="B1651" s="4" t="str">
        <f>"2381204715"</f>
        <v>2381204715</v>
      </c>
      <c r="C1651" s="4">
        <v>0</v>
      </c>
      <c r="D1651" s="4" t="s">
        <v>5</v>
      </c>
    </row>
    <row r="1652" s="1" customFormat="1" spans="1:4">
      <c r="A1652" s="4" t="str">
        <f t="shared" si="26"/>
        <v>20230303</v>
      </c>
      <c r="B1652" s="4" t="str">
        <f>"2381204716"</f>
        <v>2381204716</v>
      </c>
      <c r="C1652" s="4">
        <v>0</v>
      </c>
      <c r="D1652" s="4" t="s">
        <v>5</v>
      </c>
    </row>
    <row r="1653" s="1" customFormat="1" spans="1:4">
      <c r="A1653" s="4" t="str">
        <f t="shared" si="26"/>
        <v>20230303</v>
      </c>
      <c r="B1653" s="4" t="str">
        <f>"2381204718"</f>
        <v>2381204718</v>
      </c>
      <c r="C1653" s="4">
        <v>0</v>
      </c>
      <c r="D1653" s="4" t="s">
        <v>5</v>
      </c>
    </row>
    <row r="1654" s="1" customFormat="1" spans="1:4">
      <c r="A1654" s="4" t="str">
        <f t="shared" si="26"/>
        <v>20230303</v>
      </c>
      <c r="B1654" s="4" t="str">
        <f>"2381204721"</f>
        <v>2381204721</v>
      </c>
      <c r="C1654" s="4">
        <v>0</v>
      </c>
      <c r="D1654" s="4" t="s">
        <v>5</v>
      </c>
    </row>
    <row r="1655" s="1" customFormat="1" spans="1:4">
      <c r="A1655" s="4" t="str">
        <f t="shared" si="26"/>
        <v>20230303</v>
      </c>
      <c r="B1655" s="4" t="str">
        <f>"2381204727"</f>
        <v>2381204727</v>
      </c>
      <c r="C1655" s="4">
        <v>0</v>
      </c>
      <c r="D1655" s="4" t="s">
        <v>5</v>
      </c>
    </row>
    <row r="1656" s="1" customFormat="1" spans="1:4">
      <c r="A1656" s="4" t="str">
        <f t="shared" si="26"/>
        <v>20230303</v>
      </c>
      <c r="B1656" s="4" t="str">
        <f>"2381204730"</f>
        <v>2381204730</v>
      </c>
      <c r="C1656" s="4">
        <v>0</v>
      </c>
      <c r="D1656" s="4" t="s">
        <v>5</v>
      </c>
    </row>
    <row r="1657" s="1" customFormat="1" spans="1:4">
      <c r="A1657" s="4" t="str">
        <f t="shared" si="26"/>
        <v>20230303</v>
      </c>
      <c r="B1657" s="4" t="str">
        <f>"2381204801"</f>
        <v>2381204801</v>
      </c>
      <c r="C1657" s="4">
        <v>0</v>
      </c>
      <c r="D1657" s="4" t="s">
        <v>5</v>
      </c>
    </row>
    <row r="1658" s="1" customFormat="1" spans="1:4">
      <c r="A1658" s="4" t="str">
        <f t="shared" si="26"/>
        <v>20230303</v>
      </c>
      <c r="B1658" s="4" t="str">
        <f>"2381204802"</f>
        <v>2381204802</v>
      </c>
      <c r="C1658" s="4">
        <v>0</v>
      </c>
      <c r="D1658" s="4" t="s">
        <v>5</v>
      </c>
    </row>
    <row r="1659" s="1" customFormat="1" spans="1:4">
      <c r="A1659" s="4" t="str">
        <f t="shared" si="26"/>
        <v>20230303</v>
      </c>
      <c r="B1659" s="4" t="str">
        <f>"2381204807"</f>
        <v>2381204807</v>
      </c>
      <c r="C1659" s="4">
        <v>0</v>
      </c>
      <c r="D1659" s="4" t="s">
        <v>5</v>
      </c>
    </row>
    <row r="1660" s="1" customFormat="1" spans="1:4">
      <c r="A1660" s="4" t="str">
        <f t="shared" si="26"/>
        <v>20230303</v>
      </c>
      <c r="B1660" s="4" t="str">
        <f>"2381204808"</f>
        <v>2381204808</v>
      </c>
      <c r="C1660" s="4">
        <v>0</v>
      </c>
      <c r="D1660" s="4" t="s">
        <v>5</v>
      </c>
    </row>
    <row r="1661" s="1" customFormat="1" spans="1:4">
      <c r="A1661" s="4" t="str">
        <f t="shared" si="26"/>
        <v>20230303</v>
      </c>
      <c r="B1661" s="4" t="str">
        <f>"2381204809"</f>
        <v>2381204809</v>
      </c>
      <c r="C1661" s="4">
        <v>0</v>
      </c>
      <c r="D1661" s="4" t="s">
        <v>5</v>
      </c>
    </row>
    <row r="1662" s="1" customFormat="1" spans="1:4">
      <c r="A1662" s="4" t="str">
        <f t="shared" si="26"/>
        <v>20230303</v>
      </c>
      <c r="B1662" s="4" t="str">
        <f>"2381204810"</f>
        <v>2381204810</v>
      </c>
      <c r="C1662" s="4">
        <v>0</v>
      </c>
      <c r="D1662" s="4" t="s">
        <v>5</v>
      </c>
    </row>
    <row r="1663" s="1" customFormat="1" spans="1:4">
      <c r="A1663" s="4" t="str">
        <f t="shared" si="26"/>
        <v>20230303</v>
      </c>
      <c r="B1663" s="4" t="str">
        <f>"2381204816"</f>
        <v>2381204816</v>
      </c>
      <c r="C1663" s="4">
        <v>0</v>
      </c>
      <c r="D1663" s="4" t="s">
        <v>5</v>
      </c>
    </row>
    <row r="1664" s="1" customFormat="1" spans="1:4">
      <c r="A1664" s="4" t="str">
        <f t="shared" si="26"/>
        <v>20230303</v>
      </c>
      <c r="B1664" s="4" t="str">
        <f>"2381204823"</f>
        <v>2381204823</v>
      </c>
      <c r="C1664" s="4">
        <v>0</v>
      </c>
      <c r="D1664" s="4" t="s">
        <v>5</v>
      </c>
    </row>
    <row r="1665" s="1" customFormat="1" spans="1:4">
      <c r="A1665" s="4" t="str">
        <f t="shared" si="26"/>
        <v>20230303</v>
      </c>
      <c r="B1665" s="4" t="str">
        <f>"2381204825"</f>
        <v>2381204825</v>
      </c>
      <c r="C1665" s="4">
        <v>0</v>
      </c>
      <c r="D1665" s="4" t="s">
        <v>5</v>
      </c>
    </row>
    <row r="1666" s="1" customFormat="1" spans="1:4">
      <c r="A1666" s="4" t="str">
        <f t="shared" si="26"/>
        <v>20230303</v>
      </c>
      <c r="B1666" s="4" t="str">
        <f>"2381204826"</f>
        <v>2381204826</v>
      </c>
      <c r="C1666" s="4">
        <v>0</v>
      </c>
      <c r="D1666" s="4" t="s">
        <v>5</v>
      </c>
    </row>
    <row r="1667" s="1" customFormat="1" spans="1:4">
      <c r="A1667" s="4" t="str">
        <f t="shared" si="26"/>
        <v>20230303</v>
      </c>
      <c r="B1667" s="4" t="str">
        <f>"2381204901"</f>
        <v>2381204901</v>
      </c>
      <c r="C1667" s="4">
        <v>0</v>
      </c>
      <c r="D1667" s="4" t="s">
        <v>5</v>
      </c>
    </row>
    <row r="1668" s="1" customFormat="1" spans="1:4">
      <c r="A1668" s="4" t="str">
        <f t="shared" si="26"/>
        <v>20230303</v>
      </c>
      <c r="B1668" s="4" t="str">
        <f>"2381204902"</f>
        <v>2381204902</v>
      </c>
      <c r="C1668" s="4">
        <v>0</v>
      </c>
      <c r="D1668" s="4" t="s">
        <v>5</v>
      </c>
    </row>
    <row r="1669" s="1" customFormat="1" spans="1:4">
      <c r="A1669" s="4" t="str">
        <f t="shared" ref="A1669:A1732" si="27">"20230303"</f>
        <v>20230303</v>
      </c>
      <c r="B1669" s="4" t="str">
        <f>"2381204904"</f>
        <v>2381204904</v>
      </c>
      <c r="C1669" s="4">
        <v>0</v>
      </c>
      <c r="D1669" s="4" t="s">
        <v>5</v>
      </c>
    </row>
    <row r="1670" s="1" customFormat="1" spans="1:4">
      <c r="A1670" s="4" t="str">
        <f t="shared" si="27"/>
        <v>20230303</v>
      </c>
      <c r="B1670" s="4" t="str">
        <f>"2381204908"</f>
        <v>2381204908</v>
      </c>
      <c r="C1670" s="4">
        <v>0</v>
      </c>
      <c r="D1670" s="4" t="s">
        <v>5</v>
      </c>
    </row>
    <row r="1671" s="1" customFormat="1" spans="1:4">
      <c r="A1671" s="4" t="str">
        <f t="shared" si="27"/>
        <v>20230303</v>
      </c>
      <c r="B1671" s="4" t="str">
        <f>"2381204912"</f>
        <v>2381204912</v>
      </c>
      <c r="C1671" s="4">
        <v>0</v>
      </c>
      <c r="D1671" s="4" t="s">
        <v>5</v>
      </c>
    </row>
    <row r="1672" s="1" customFormat="1" spans="1:4">
      <c r="A1672" s="4" t="str">
        <f t="shared" si="27"/>
        <v>20230303</v>
      </c>
      <c r="B1672" s="4" t="str">
        <f>"2381204917"</f>
        <v>2381204917</v>
      </c>
      <c r="C1672" s="4">
        <v>0</v>
      </c>
      <c r="D1672" s="4" t="s">
        <v>5</v>
      </c>
    </row>
    <row r="1673" s="1" customFormat="1" spans="1:4">
      <c r="A1673" s="4" t="str">
        <f t="shared" si="27"/>
        <v>20230303</v>
      </c>
      <c r="B1673" s="4" t="str">
        <f>"2381204918"</f>
        <v>2381204918</v>
      </c>
      <c r="C1673" s="4">
        <v>0</v>
      </c>
      <c r="D1673" s="4" t="s">
        <v>5</v>
      </c>
    </row>
    <row r="1674" s="1" customFormat="1" spans="1:4">
      <c r="A1674" s="4" t="str">
        <f t="shared" si="27"/>
        <v>20230303</v>
      </c>
      <c r="B1674" s="4" t="str">
        <f>"2381204920"</f>
        <v>2381204920</v>
      </c>
      <c r="C1674" s="4">
        <v>0</v>
      </c>
      <c r="D1674" s="4" t="s">
        <v>5</v>
      </c>
    </row>
    <row r="1675" s="1" customFormat="1" spans="1:4">
      <c r="A1675" s="4" t="str">
        <f t="shared" si="27"/>
        <v>20230303</v>
      </c>
      <c r="B1675" s="4" t="str">
        <f>"2381204923"</f>
        <v>2381204923</v>
      </c>
      <c r="C1675" s="4">
        <v>0</v>
      </c>
      <c r="D1675" s="4" t="s">
        <v>5</v>
      </c>
    </row>
    <row r="1676" s="1" customFormat="1" spans="1:4">
      <c r="A1676" s="4" t="str">
        <f t="shared" si="27"/>
        <v>20230303</v>
      </c>
      <c r="B1676" s="4" t="str">
        <f>"2381204927"</f>
        <v>2381204927</v>
      </c>
      <c r="C1676" s="4">
        <v>0</v>
      </c>
      <c r="D1676" s="4" t="s">
        <v>5</v>
      </c>
    </row>
    <row r="1677" s="1" customFormat="1" spans="1:4">
      <c r="A1677" s="4" t="str">
        <f t="shared" si="27"/>
        <v>20230303</v>
      </c>
      <c r="B1677" s="4" t="str">
        <f>"2381204929"</f>
        <v>2381204929</v>
      </c>
      <c r="C1677" s="4">
        <v>0</v>
      </c>
      <c r="D1677" s="4" t="s">
        <v>5</v>
      </c>
    </row>
    <row r="1678" s="1" customFormat="1" spans="1:4">
      <c r="A1678" s="4" t="str">
        <f t="shared" si="27"/>
        <v>20230303</v>
      </c>
      <c r="B1678" s="4" t="str">
        <f>"2381205005"</f>
        <v>2381205005</v>
      </c>
      <c r="C1678" s="4">
        <v>0</v>
      </c>
      <c r="D1678" s="4" t="s">
        <v>5</v>
      </c>
    </row>
    <row r="1679" s="1" customFormat="1" spans="1:4">
      <c r="A1679" s="4" t="str">
        <f t="shared" si="27"/>
        <v>20230303</v>
      </c>
      <c r="B1679" s="4" t="str">
        <f>"2381205008"</f>
        <v>2381205008</v>
      </c>
      <c r="C1679" s="4">
        <v>0</v>
      </c>
      <c r="D1679" s="4" t="s">
        <v>5</v>
      </c>
    </row>
    <row r="1680" s="1" customFormat="1" spans="1:4">
      <c r="A1680" s="4" t="str">
        <f t="shared" si="27"/>
        <v>20230303</v>
      </c>
      <c r="B1680" s="4" t="str">
        <f>"2381205015"</f>
        <v>2381205015</v>
      </c>
      <c r="C1680" s="4">
        <v>0</v>
      </c>
      <c r="D1680" s="4" t="s">
        <v>5</v>
      </c>
    </row>
    <row r="1681" s="1" customFormat="1" spans="1:4">
      <c r="A1681" s="4" t="str">
        <f t="shared" si="27"/>
        <v>20230303</v>
      </c>
      <c r="B1681" s="4" t="str">
        <f>"2381205017"</f>
        <v>2381205017</v>
      </c>
      <c r="C1681" s="4">
        <v>0</v>
      </c>
      <c r="D1681" s="4" t="s">
        <v>5</v>
      </c>
    </row>
    <row r="1682" s="1" customFormat="1" spans="1:4">
      <c r="A1682" s="4" t="str">
        <f t="shared" si="27"/>
        <v>20230303</v>
      </c>
      <c r="B1682" s="4" t="str">
        <f>"2381205020"</f>
        <v>2381205020</v>
      </c>
      <c r="C1682" s="4">
        <v>0</v>
      </c>
      <c r="D1682" s="4" t="s">
        <v>5</v>
      </c>
    </row>
    <row r="1683" s="1" customFormat="1" spans="1:4">
      <c r="A1683" s="4" t="str">
        <f t="shared" si="27"/>
        <v>20230303</v>
      </c>
      <c r="B1683" s="4" t="str">
        <f>"2381205023"</f>
        <v>2381205023</v>
      </c>
      <c r="C1683" s="4">
        <v>0</v>
      </c>
      <c r="D1683" s="4" t="s">
        <v>5</v>
      </c>
    </row>
    <row r="1684" s="1" customFormat="1" spans="1:4">
      <c r="A1684" s="4" t="str">
        <f t="shared" si="27"/>
        <v>20230303</v>
      </c>
      <c r="B1684" s="4" t="str">
        <f>"2381205025"</f>
        <v>2381205025</v>
      </c>
      <c r="C1684" s="4">
        <v>0</v>
      </c>
      <c r="D1684" s="4" t="s">
        <v>5</v>
      </c>
    </row>
    <row r="1685" s="1" customFormat="1" spans="1:4">
      <c r="A1685" s="4" t="str">
        <f t="shared" si="27"/>
        <v>20230303</v>
      </c>
      <c r="B1685" s="4" t="str">
        <f>"2381205105"</f>
        <v>2381205105</v>
      </c>
      <c r="C1685" s="4">
        <v>0</v>
      </c>
      <c r="D1685" s="4" t="s">
        <v>5</v>
      </c>
    </row>
    <row r="1686" s="1" customFormat="1" spans="1:4">
      <c r="A1686" s="4" t="str">
        <f t="shared" si="27"/>
        <v>20230303</v>
      </c>
      <c r="B1686" s="4" t="str">
        <f>"2381205106"</f>
        <v>2381205106</v>
      </c>
      <c r="C1686" s="4">
        <v>0</v>
      </c>
      <c r="D1686" s="4" t="s">
        <v>5</v>
      </c>
    </row>
    <row r="1687" s="1" customFormat="1" spans="1:4">
      <c r="A1687" s="4" t="str">
        <f t="shared" si="27"/>
        <v>20230303</v>
      </c>
      <c r="B1687" s="4" t="str">
        <f>"2381205108"</f>
        <v>2381205108</v>
      </c>
      <c r="C1687" s="4">
        <v>0</v>
      </c>
      <c r="D1687" s="4" t="s">
        <v>5</v>
      </c>
    </row>
    <row r="1688" s="1" customFormat="1" spans="1:4">
      <c r="A1688" s="4" t="str">
        <f t="shared" si="27"/>
        <v>20230303</v>
      </c>
      <c r="B1688" s="4" t="str">
        <f>"2381205109"</f>
        <v>2381205109</v>
      </c>
      <c r="C1688" s="4">
        <v>0</v>
      </c>
      <c r="D1688" s="4" t="s">
        <v>5</v>
      </c>
    </row>
    <row r="1689" s="1" customFormat="1" spans="1:4">
      <c r="A1689" s="4" t="str">
        <f t="shared" si="27"/>
        <v>20230303</v>
      </c>
      <c r="B1689" s="4" t="str">
        <f>"2381205112"</f>
        <v>2381205112</v>
      </c>
      <c r="C1689" s="4">
        <v>0</v>
      </c>
      <c r="D1689" s="4" t="s">
        <v>5</v>
      </c>
    </row>
    <row r="1690" s="1" customFormat="1" spans="1:4">
      <c r="A1690" s="4" t="str">
        <f t="shared" si="27"/>
        <v>20230303</v>
      </c>
      <c r="B1690" s="4" t="str">
        <f>"2381205114"</f>
        <v>2381205114</v>
      </c>
      <c r="C1690" s="4">
        <v>0</v>
      </c>
      <c r="D1690" s="4" t="s">
        <v>5</v>
      </c>
    </row>
    <row r="1691" s="1" customFormat="1" spans="1:4">
      <c r="A1691" s="4" t="str">
        <f t="shared" si="27"/>
        <v>20230303</v>
      </c>
      <c r="B1691" s="4" t="str">
        <f>"2381205115"</f>
        <v>2381205115</v>
      </c>
      <c r="C1691" s="4">
        <v>0</v>
      </c>
      <c r="D1691" s="4" t="s">
        <v>5</v>
      </c>
    </row>
    <row r="1692" s="1" customFormat="1" spans="1:4">
      <c r="A1692" s="4" t="str">
        <f t="shared" si="27"/>
        <v>20230303</v>
      </c>
      <c r="B1692" s="4" t="str">
        <f>"2381205122"</f>
        <v>2381205122</v>
      </c>
      <c r="C1692" s="4">
        <v>0</v>
      </c>
      <c r="D1692" s="4" t="s">
        <v>5</v>
      </c>
    </row>
    <row r="1693" s="1" customFormat="1" spans="1:4">
      <c r="A1693" s="4" t="str">
        <f t="shared" si="27"/>
        <v>20230303</v>
      </c>
      <c r="B1693" s="4" t="str">
        <f>"2381205123"</f>
        <v>2381205123</v>
      </c>
      <c r="C1693" s="4">
        <v>0</v>
      </c>
      <c r="D1693" s="4" t="s">
        <v>5</v>
      </c>
    </row>
    <row r="1694" s="1" customFormat="1" spans="1:4">
      <c r="A1694" s="4" t="str">
        <f t="shared" si="27"/>
        <v>20230303</v>
      </c>
      <c r="B1694" s="4" t="str">
        <f>"2381205127"</f>
        <v>2381205127</v>
      </c>
      <c r="C1694" s="4">
        <v>0</v>
      </c>
      <c r="D1694" s="4" t="s">
        <v>5</v>
      </c>
    </row>
    <row r="1695" s="1" customFormat="1" spans="1:4">
      <c r="A1695" s="4" t="str">
        <f t="shared" si="27"/>
        <v>20230303</v>
      </c>
      <c r="B1695" s="4" t="str">
        <f>"2381205128"</f>
        <v>2381205128</v>
      </c>
      <c r="C1695" s="4">
        <v>0</v>
      </c>
      <c r="D1695" s="4" t="s">
        <v>5</v>
      </c>
    </row>
    <row r="1696" s="1" customFormat="1" spans="1:4">
      <c r="A1696" s="4" t="str">
        <f t="shared" si="27"/>
        <v>20230303</v>
      </c>
      <c r="B1696" s="4" t="str">
        <f>"2381205129"</f>
        <v>2381205129</v>
      </c>
      <c r="C1696" s="4">
        <v>0</v>
      </c>
      <c r="D1696" s="4" t="s">
        <v>5</v>
      </c>
    </row>
    <row r="1697" s="1" customFormat="1" spans="1:4">
      <c r="A1697" s="4" t="str">
        <f t="shared" si="27"/>
        <v>20230303</v>
      </c>
      <c r="B1697" s="4" t="str">
        <f>"2381205201"</f>
        <v>2381205201</v>
      </c>
      <c r="C1697" s="4">
        <v>0</v>
      </c>
      <c r="D1697" s="4" t="s">
        <v>5</v>
      </c>
    </row>
    <row r="1698" s="1" customFormat="1" spans="1:4">
      <c r="A1698" s="4" t="str">
        <f t="shared" si="27"/>
        <v>20230303</v>
      </c>
      <c r="B1698" s="4" t="str">
        <f>"2381205202"</f>
        <v>2381205202</v>
      </c>
      <c r="C1698" s="4">
        <v>0</v>
      </c>
      <c r="D1698" s="4" t="s">
        <v>5</v>
      </c>
    </row>
    <row r="1699" s="1" customFormat="1" spans="1:4">
      <c r="A1699" s="4" t="str">
        <f t="shared" si="27"/>
        <v>20230303</v>
      </c>
      <c r="B1699" s="4" t="str">
        <f>"2381205206"</f>
        <v>2381205206</v>
      </c>
      <c r="C1699" s="4">
        <v>0</v>
      </c>
      <c r="D1699" s="4" t="s">
        <v>5</v>
      </c>
    </row>
    <row r="1700" s="1" customFormat="1" spans="1:4">
      <c r="A1700" s="4" t="str">
        <f t="shared" si="27"/>
        <v>20230303</v>
      </c>
      <c r="B1700" s="4" t="str">
        <f>"2381205210"</f>
        <v>2381205210</v>
      </c>
      <c r="C1700" s="4">
        <v>0</v>
      </c>
      <c r="D1700" s="4" t="s">
        <v>5</v>
      </c>
    </row>
    <row r="1701" s="1" customFormat="1" spans="1:4">
      <c r="A1701" s="4" t="str">
        <f t="shared" si="27"/>
        <v>20230303</v>
      </c>
      <c r="B1701" s="4" t="str">
        <f>"2381205224"</f>
        <v>2381205224</v>
      </c>
      <c r="C1701" s="4">
        <v>0</v>
      </c>
      <c r="D1701" s="4" t="s">
        <v>5</v>
      </c>
    </row>
    <row r="1702" s="1" customFormat="1" spans="1:4">
      <c r="A1702" s="4" t="str">
        <f t="shared" si="27"/>
        <v>20230303</v>
      </c>
      <c r="B1702" s="4" t="str">
        <f>"2381205225"</f>
        <v>2381205225</v>
      </c>
      <c r="C1702" s="4">
        <v>0</v>
      </c>
      <c r="D1702" s="4" t="s">
        <v>5</v>
      </c>
    </row>
    <row r="1703" s="1" customFormat="1" spans="1:4">
      <c r="A1703" s="4" t="str">
        <f t="shared" si="27"/>
        <v>20230303</v>
      </c>
      <c r="B1703" s="4" t="str">
        <f>"2381205226"</f>
        <v>2381205226</v>
      </c>
      <c r="C1703" s="4">
        <v>0</v>
      </c>
      <c r="D1703" s="4" t="s">
        <v>5</v>
      </c>
    </row>
    <row r="1704" s="1" customFormat="1" spans="1:4">
      <c r="A1704" s="4" t="str">
        <f t="shared" si="27"/>
        <v>20230303</v>
      </c>
      <c r="B1704" s="4" t="str">
        <f>"2381205228"</f>
        <v>2381205228</v>
      </c>
      <c r="C1704" s="4">
        <v>0</v>
      </c>
      <c r="D1704" s="4" t="s">
        <v>5</v>
      </c>
    </row>
    <row r="1705" s="1" customFormat="1" spans="1:4">
      <c r="A1705" s="4" t="str">
        <f t="shared" si="27"/>
        <v>20230303</v>
      </c>
      <c r="B1705" s="4" t="str">
        <f>"2381205229"</f>
        <v>2381205229</v>
      </c>
      <c r="C1705" s="4">
        <v>0</v>
      </c>
      <c r="D1705" s="4" t="s">
        <v>5</v>
      </c>
    </row>
    <row r="1706" s="1" customFormat="1" spans="1:4">
      <c r="A1706" s="4" t="str">
        <f t="shared" si="27"/>
        <v>20230303</v>
      </c>
      <c r="B1706" s="4" t="str">
        <f>"2381205230"</f>
        <v>2381205230</v>
      </c>
      <c r="C1706" s="4">
        <v>0</v>
      </c>
      <c r="D1706" s="4" t="s">
        <v>5</v>
      </c>
    </row>
    <row r="1707" s="1" customFormat="1" spans="1:4">
      <c r="A1707" s="4" t="str">
        <f t="shared" si="27"/>
        <v>20230303</v>
      </c>
      <c r="B1707" s="4" t="str">
        <f>"2381205302"</f>
        <v>2381205302</v>
      </c>
      <c r="C1707" s="4">
        <v>0</v>
      </c>
      <c r="D1707" s="4" t="s">
        <v>5</v>
      </c>
    </row>
    <row r="1708" s="1" customFormat="1" spans="1:4">
      <c r="A1708" s="4" t="str">
        <f t="shared" si="27"/>
        <v>20230303</v>
      </c>
      <c r="B1708" s="4" t="str">
        <f>"2381205309"</f>
        <v>2381205309</v>
      </c>
      <c r="C1708" s="4">
        <v>0</v>
      </c>
      <c r="D1708" s="4" t="s">
        <v>5</v>
      </c>
    </row>
    <row r="1709" s="1" customFormat="1" spans="1:4">
      <c r="A1709" s="4" t="str">
        <f t="shared" si="27"/>
        <v>20230303</v>
      </c>
      <c r="B1709" s="4" t="str">
        <f>"2381205311"</f>
        <v>2381205311</v>
      </c>
      <c r="C1709" s="4">
        <v>0</v>
      </c>
      <c r="D1709" s="4" t="s">
        <v>5</v>
      </c>
    </row>
    <row r="1710" s="1" customFormat="1" spans="1:4">
      <c r="A1710" s="4" t="str">
        <f t="shared" si="27"/>
        <v>20230303</v>
      </c>
      <c r="B1710" s="4" t="str">
        <f>"2381205314"</f>
        <v>2381205314</v>
      </c>
      <c r="C1710" s="4">
        <v>0</v>
      </c>
      <c r="D1710" s="4" t="s">
        <v>5</v>
      </c>
    </row>
    <row r="1711" s="1" customFormat="1" spans="1:4">
      <c r="A1711" s="4" t="str">
        <f t="shared" si="27"/>
        <v>20230303</v>
      </c>
      <c r="B1711" s="4" t="str">
        <f>"2381205317"</f>
        <v>2381205317</v>
      </c>
      <c r="C1711" s="4">
        <v>0</v>
      </c>
      <c r="D1711" s="4" t="s">
        <v>5</v>
      </c>
    </row>
    <row r="1712" s="1" customFormat="1" spans="1:4">
      <c r="A1712" s="4" t="str">
        <f t="shared" si="27"/>
        <v>20230303</v>
      </c>
      <c r="B1712" s="4" t="str">
        <f>"2381205324"</f>
        <v>2381205324</v>
      </c>
      <c r="C1712" s="4">
        <v>0</v>
      </c>
      <c r="D1712" s="4" t="s">
        <v>5</v>
      </c>
    </row>
    <row r="1713" s="1" customFormat="1" spans="1:4">
      <c r="A1713" s="4" t="str">
        <f t="shared" si="27"/>
        <v>20230303</v>
      </c>
      <c r="B1713" s="4" t="str">
        <f>"2381205328"</f>
        <v>2381205328</v>
      </c>
      <c r="C1713" s="4">
        <v>0</v>
      </c>
      <c r="D1713" s="4" t="s">
        <v>5</v>
      </c>
    </row>
    <row r="1714" s="1" customFormat="1" spans="1:4">
      <c r="A1714" s="4" t="str">
        <f t="shared" si="27"/>
        <v>20230303</v>
      </c>
      <c r="B1714" s="4" t="str">
        <f>"2381205402"</f>
        <v>2381205402</v>
      </c>
      <c r="C1714" s="4">
        <v>0</v>
      </c>
      <c r="D1714" s="4" t="s">
        <v>5</v>
      </c>
    </row>
    <row r="1715" s="1" customFormat="1" spans="1:4">
      <c r="A1715" s="4" t="str">
        <f t="shared" si="27"/>
        <v>20230303</v>
      </c>
      <c r="B1715" s="4" t="str">
        <f>"2381205404"</f>
        <v>2381205404</v>
      </c>
      <c r="C1715" s="4">
        <v>0</v>
      </c>
      <c r="D1715" s="4" t="s">
        <v>5</v>
      </c>
    </row>
    <row r="1716" s="1" customFormat="1" spans="1:4">
      <c r="A1716" s="4" t="str">
        <f t="shared" si="27"/>
        <v>20230303</v>
      </c>
      <c r="B1716" s="4" t="str">
        <f>"2381205411"</f>
        <v>2381205411</v>
      </c>
      <c r="C1716" s="4">
        <v>0</v>
      </c>
      <c r="D1716" s="4" t="s">
        <v>5</v>
      </c>
    </row>
    <row r="1717" s="1" customFormat="1" spans="1:4">
      <c r="A1717" s="4" t="str">
        <f t="shared" si="27"/>
        <v>20230303</v>
      </c>
      <c r="B1717" s="4" t="str">
        <f>"2381205415"</f>
        <v>2381205415</v>
      </c>
      <c r="C1717" s="4">
        <v>0</v>
      </c>
      <c r="D1717" s="4" t="s">
        <v>5</v>
      </c>
    </row>
    <row r="1718" s="1" customFormat="1" spans="1:4">
      <c r="A1718" s="4" t="str">
        <f t="shared" si="27"/>
        <v>20230303</v>
      </c>
      <c r="B1718" s="4" t="str">
        <f>"2381205416"</f>
        <v>2381205416</v>
      </c>
      <c r="C1718" s="4">
        <v>0</v>
      </c>
      <c r="D1718" s="4" t="s">
        <v>5</v>
      </c>
    </row>
    <row r="1719" s="1" customFormat="1" spans="1:4">
      <c r="A1719" s="4" t="str">
        <f t="shared" si="27"/>
        <v>20230303</v>
      </c>
      <c r="B1719" s="4" t="str">
        <f>"2381205426"</f>
        <v>2381205426</v>
      </c>
      <c r="C1719" s="4">
        <v>0</v>
      </c>
      <c r="D1719" s="4" t="s">
        <v>5</v>
      </c>
    </row>
    <row r="1720" s="1" customFormat="1" spans="1:4">
      <c r="A1720" s="4" t="str">
        <f t="shared" si="27"/>
        <v>20230303</v>
      </c>
      <c r="B1720" s="4" t="str">
        <f>"2381205429"</f>
        <v>2381205429</v>
      </c>
      <c r="C1720" s="4">
        <v>0</v>
      </c>
      <c r="D1720" s="4" t="s">
        <v>5</v>
      </c>
    </row>
    <row r="1721" s="1" customFormat="1" spans="1:4">
      <c r="A1721" s="4" t="str">
        <f t="shared" si="27"/>
        <v>20230303</v>
      </c>
      <c r="B1721" s="4" t="str">
        <f>"2381205501"</f>
        <v>2381205501</v>
      </c>
      <c r="C1721" s="4">
        <v>0</v>
      </c>
      <c r="D1721" s="4" t="s">
        <v>5</v>
      </c>
    </row>
    <row r="1722" s="1" customFormat="1" spans="1:4">
      <c r="A1722" s="4" t="str">
        <f t="shared" si="27"/>
        <v>20230303</v>
      </c>
      <c r="B1722" s="4" t="str">
        <f>"2381205506"</f>
        <v>2381205506</v>
      </c>
      <c r="C1722" s="4">
        <v>0</v>
      </c>
      <c r="D1722" s="4" t="s">
        <v>5</v>
      </c>
    </row>
    <row r="1723" s="1" customFormat="1" spans="1:4">
      <c r="A1723" s="4" t="str">
        <f t="shared" si="27"/>
        <v>20230303</v>
      </c>
      <c r="B1723" s="4" t="str">
        <f>"2381205512"</f>
        <v>2381205512</v>
      </c>
      <c r="C1723" s="4">
        <v>0</v>
      </c>
      <c r="D1723" s="4" t="s">
        <v>5</v>
      </c>
    </row>
    <row r="1724" s="1" customFormat="1" spans="1:4">
      <c r="A1724" s="4" t="str">
        <f t="shared" si="27"/>
        <v>20230303</v>
      </c>
      <c r="B1724" s="4" t="str">
        <f>"2381205515"</f>
        <v>2381205515</v>
      </c>
      <c r="C1724" s="4">
        <v>0</v>
      </c>
      <c r="D1724" s="4" t="s">
        <v>5</v>
      </c>
    </row>
    <row r="1725" s="1" customFormat="1" spans="1:4">
      <c r="A1725" s="4" t="str">
        <f t="shared" si="27"/>
        <v>20230303</v>
      </c>
      <c r="B1725" s="4" t="str">
        <f>"2381205519"</f>
        <v>2381205519</v>
      </c>
      <c r="C1725" s="4">
        <v>0</v>
      </c>
      <c r="D1725" s="4" t="s">
        <v>5</v>
      </c>
    </row>
    <row r="1726" s="1" customFormat="1" spans="1:4">
      <c r="A1726" s="4" t="str">
        <f t="shared" si="27"/>
        <v>20230303</v>
      </c>
      <c r="B1726" s="4" t="str">
        <f>"2381205520"</f>
        <v>2381205520</v>
      </c>
      <c r="C1726" s="4">
        <v>0</v>
      </c>
      <c r="D1726" s="4" t="s">
        <v>5</v>
      </c>
    </row>
    <row r="1727" s="1" customFormat="1" spans="1:4">
      <c r="A1727" s="4" t="str">
        <f t="shared" si="27"/>
        <v>20230303</v>
      </c>
      <c r="B1727" s="4" t="str">
        <f>"2381205523"</f>
        <v>2381205523</v>
      </c>
      <c r="C1727" s="4">
        <v>0</v>
      </c>
      <c r="D1727" s="4" t="s">
        <v>5</v>
      </c>
    </row>
    <row r="1728" s="1" customFormat="1" spans="1:4">
      <c r="A1728" s="4" t="str">
        <f t="shared" si="27"/>
        <v>20230303</v>
      </c>
      <c r="B1728" s="4" t="str">
        <f>"2381205526"</f>
        <v>2381205526</v>
      </c>
      <c r="C1728" s="4">
        <v>0</v>
      </c>
      <c r="D1728" s="4" t="s">
        <v>5</v>
      </c>
    </row>
    <row r="1729" s="1" customFormat="1" spans="1:4">
      <c r="A1729" s="4" t="str">
        <f t="shared" si="27"/>
        <v>20230303</v>
      </c>
      <c r="B1729" s="4" t="str">
        <f>"2381205528"</f>
        <v>2381205528</v>
      </c>
      <c r="C1729" s="4">
        <v>0</v>
      </c>
      <c r="D1729" s="4" t="s">
        <v>5</v>
      </c>
    </row>
    <row r="1730" s="1" customFormat="1" spans="1:4">
      <c r="A1730" s="4" t="str">
        <f t="shared" si="27"/>
        <v>20230303</v>
      </c>
      <c r="B1730" s="4" t="str">
        <f>"2381205611"</f>
        <v>2381205611</v>
      </c>
      <c r="C1730" s="4">
        <v>0</v>
      </c>
      <c r="D1730" s="4" t="s">
        <v>5</v>
      </c>
    </row>
    <row r="1731" s="1" customFormat="1" spans="1:4">
      <c r="A1731" s="4" t="str">
        <f t="shared" si="27"/>
        <v>20230303</v>
      </c>
      <c r="B1731" s="4" t="str">
        <f>"2381205612"</f>
        <v>2381205612</v>
      </c>
      <c r="C1731" s="4">
        <v>0</v>
      </c>
      <c r="D1731" s="4" t="s">
        <v>5</v>
      </c>
    </row>
    <row r="1732" s="1" customFormat="1" spans="1:4">
      <c r="A1732" s="4" t="str">
        <f t="shared" si="27"/>
        <v>20230303</v>
      </c>
      <c r="B1732" s="4" t="str">
        <f>"2381205613"</f>
        <v>2381205613</v>
      </c>
      <c r="C1732" s="4">
        <v>0</v>
      </c>
      <c r="D1732" s="4" t="s">
        <v>5</v>
      </c>
    </row>
    <row r="1733" s="1" customFormat="1" spans="1:4">
      <c r="A1733" s="4" t="str">
        <f t="shared" ref="A1733:A1796" si="28">"20230303"</f>
        <v>20230303</v>
      </c>
      <c r="B1733" s="4" t="str">
        <f>"2381205614"</f>
        <v>2381205614</v>
      </c>
      <c r="C1733" s="4">
        <v>0</v>
      </c>
      <c r="D1733" s="4" t="s">
        <v>5</v>
      </c>
    </row>
    <row r="1734" s="1" customFormat="1" spans="1:4">
      <c r="A1734" s="4" t="str">
        <f t="shared" si="28"/>
        <v>20230303</v>
      </c>
      <c r="B1734" s="4" t="str">
        <f>"2381205617"</f>
        <v>2381205617</v>
      </c>
      <c r="C1734" s="4">
        <v>0</v>
      </c>
      <c r="D1734" s="4" t="s">
        <v>5</v>
      </c>
    </row>
    <row r="1735" s="1" customFormat="1" spans="1:4">
      <c r="A1735" s="4" t="str">
        <f t="shared" si="28"/>
        <v>20230303</v>
      </c>
      <c r="B1735" s="4" t="str">
        <f>"2381205619"</f>
        <v>2381205619</v>
      </c>
      <c r="C1735" s="4">
        <v>0</v>
      </c>
      <c r="D1735" s="4" t="s">
        <v>5</v>
      </c>
    </row>
    <row r="1736" s="1" customFormat="1" spans="1:4">
      <c r="A1736" s="4" t="str">
        <f t="shared" si="28"/>
        <v>20230303</v>
      </c>
      <c r="B1736" s="4" t="str">
        <f>"2381205623"</f>
        <v>2381205623</v>
      </c>
      <c r="C1736" s="4">
        <v>0</v>
      </c>
      <c r="D1736" s="4" t="s">
        <v>5</v>
      </c>
    </row>
    <row r="1737" s="1" customFormat="1" spans="1:4">
      <c r="A1737" s="4" t="str">
        <f t="shared" si="28"/>
        <v>20230303</v>
      </c>
      <c r="B1737" s="4" t="str">
        <f>"2381205624"</f>
        <v>2381205624</v>
      </c>
      <c r="C1737" s="4">
        <v>0</v>
      </c>
      <c r="D1737" s="4" t="s">
        <v>5</v>
      </c>
    </row>
    <row r="1738" s="1" customFormat="1" spans="1:4">
      <c r="A1738" s="4" t="str">
        <f t="shared" si="28"/>
        <v>20230303</v>
      </c>
      <c r="B1738" s="4" t="str">
        <f>"2381205701"</f>
        <v>2381205701</v>
      </c>
      <c r="C1738" s="4">
        <v>0</v>
      </c>
      <c r="D1738" s="4" t="s">
        <v>5</v>
      </c>
    </row>
    <row r="1739" s="1" customFormat="1" spans="1:4">
      <c r="A1739" s="4" t="str">
        <f t="shared" si="28"/>
        <v>20230303</v>
      </c>
      <c r="B1739" s="4" t="str">
        <f>"2381205704"</f>
        <v>2381205704</v>
      </c>
      <c r="C1739" s="4">
        <v>0</v>
      </c>
      <c r="D1739" s="4" t="s">
        <v>5</v>
      </c>
    </row>
    <row r="1740" s="1" customFormat="1" spans="1:4">
      <c r="A1740" s="4" t="str">
        <f t="shared" si="28"/>
        <v>20230303</v>
      </c>
      <c r="B1740" s="4" t="str">
        <f>"2381205706"</f>
        <v>2381205706</v>
      </c>
      <c r="C1740" s="4">
        <v>0</v>
      </c>
      <c r="D1740" s="4" t="s">
        <v>5</v>
      </c>
    </row>
    <row r="1741" s="1" customFormat="1" spans="1:4">
      <c r="A1741" s="4" t="str">
        <f t="shared" si="28"/>
        <v>20230303</v>
      </c>
      <c r="B1741" s="4" t="str">
        <f>"2381205707"</f>
        <v>2381205707</v>
      </c>
      <c r="C1741" s="4">
        <v>0</v>
      </c>
      <c r="D1741" s="4" t="s">
        <v>5</v>
      </c>
    </row>
    <row r="1742" s="1" customFormat="1" spans="1:4">
      <c r="A1742" s="4" t="str">
        <f t="shared" si="28"/>
        <v>20230303</v>
      </c>
      <c r="B1742" s="4" t="str">
        <f>"2381205712"</f>
        <v>2381205712</v>
      </c>
      <c r="C1742" s="4">
        <v>0</v>
      </c>
      <c r="D1742" s="4" t="s">
        <v>5</v>
      </c>
    </row>
    <row r="1743" s="1" customFormat="1" spans="1:4">
      <c r="A1743" s="4" t="str">
        <f t="shared" si="28"/>
        <v>20230303</v>
      </c>
      <c r="B1743" s="4" t="str">
        <f>"2381205716"</f>
        <v>2381205716</v>
      </c>
      <c r="C1743" s="4">
        <v>0</v>
      </c>
      <c r="D1743" s="4" t="s">
        <v>5</v>
      </c>
    </row>
    <row r="1744" s="1" customFormat="1" spans="1:4">
      <c r="A1744" s="4" t="str">
        <f t="shared" si="28"/>
        <v>20230303</v>
      </c>
      <c r="B1744" s="4" t="str">
        <f>"2381205717"</f>
        <v>2381205717</v>
      </c>
      <c r="C1744" s="4">
        <v>0</v>
      </c>
      <c r="D1744" s="4" t="s">
        <v>5</v>
      </c>
    </row>
    <row r="1745" s="1" customFormat="1" spans="1:4">
      <c r="A1745" s="4" t="str">
        <f t="shared" si="28"/>
        <v>20230303</v>
      </c>
      <c r="B1745" s="4" t="str">
        <f>"2381205722"</f>
        <v>2381205722</v>
      </c>
      <c r="C1745" s="4">
        <v>0</v>
      </c>
      <c r="D1745" s="4" t="s">
        <v>5</v>
      </c>
    </row>
    <row r="1746" s="1" customFormat="1" spans="1:4">
      <c r="A1746" s="4" t="str">
        <f t="shared" si="28"/>
        <v>20230303</v>
      </c>
      <c r="B1746" s="4" t="str">
        <f>"2381205723"</f>
        <v>2381205723</v>
      </c>
      <c r="C1746" s="4">
        <v>0</v>
      </c>
      <c r="D1746" s="4" t="s">
        <v>5</v>
      </c>
    </row>
    <row r="1747" s="1" customFormat="1" spans="1:4">
      <c r="A1747" s="4" t="str">
        <f t="shared" si="28"/>
        <v>20230303</v>
      </c>
      <c r="B1747" s="4" t="str">
        <f>"2381205726"</f>
        <v>2381205726</v>
      </c>
      <c r="C1747" s="4">
        <v>0</v>
      </c>
      <c r="D1747" s="4" t="s">
        <v>5</v>
      </c>
    </row>
    <row r="1748" s="1" customFormat="1" spans="1:4">
      <c r="A1748" s="4" t="str">
        <f t="shared" si="28"/>
        <v>20230303</v>
      </c>
      <c r="B1748" s="4" t="str">
        <f>"2381205728"</f>
        <v>2381205728</v>
      </c>
      <c r="C1748" s="4">
        <v>0</v>
      </c>
      <c r="D1748" s="4" t="s">
        <v>5</v>
      </c>
    </row>
    <row r="1749" s="1" customFormat="1" spans="1:4">
      <c r="A1749" s="4" t="str">
        <f t="shared" si="28"/>
        <v>20230303</v>
      </c>
      <c r="B1749" s="4" t="str">
        <f>"2381205730"</f>
        <v>2381205730</v>
      </c>
      <c r="C1749" s="4">
        <v>0</v>
      </c>
      <c r="D1749" s="4" t="s">
        <v>5</v>
      </c>
    </row>
    <row r="1750" s="1" customFormat="1" spans="1:4">
      <c r="A1750" s="4" t="str">
        <f t="shared" si="28"/>
        <v>20230303</v>
      </c>
      <c r="B1750" s="4" t="str">
        <f>"2381205803"</f>
        <v>2381205803</v>
      </c>
      <c r="C1750" s="4">
        <v>0</v>
      </c>
      <c r="D1750" s="4" t="s">
        <v>5</v>
      </c>
    </row>
    <row r="1751" s="1" customFormat="1" spans="1:4">
      <c r="A1751" s="4" t="str">
        <f t="shared" si="28"/>
        <v>20230303</v>
      </c>
      <c r="B1751" s="4" t="str">
        <f>"2381205805"</f>
        <v>2381205805</v>
      </c>
      <c r="C1751" s="4">
        <v>0</v>
      </c>
      <c r="D1751" s="4" t="s">
        <v>5</v>
      </c>
    </row>
    <row r="1752" s="1" customFormat="1" spans="1:4">
      <c r="A1752" s="4" t="str">
        <f t="shared" si="28"/>
        <v>20230303</v>
      </c>
      <c r="B1752" s="4" t="str">
        <f>"2381205806"</f>
        <v>2381205806</v>
      </c>
      <c r="C1752" s="4">
        <v>0</v>
      </c>
      <c r="D1752" s="4" t="s">
        <v>5</v>
      </c>
    </row>
    <row r="1753" s="1" customFormat="1" spans="1:4">
      <c r="A1753" s="4" t="str">
        <f t="shared" si="28"/>
        <v>20230303</v>
      </c>
      <c r="B1753" s="4" t="str">
        <f>"2381205810"</f>
        <v>2381205810</v>
      </c>
      <c r="C1753" s="4">
        <v>0</v>
      </c>
      <c r="D1753" s="4" t="s">
        <v>5</v>
      </c>
    </row>
    <row r="1754" s="1" customFormat="1" spans="1:4">
      <c r="A1754" s="4" t="str">
        <f t="shared" si="28"/>
        <v>20230303</v>
      </c>
      <c r="B1754" s="4" t="str">
        <f>"2381205811"</f>
        <v>2381205811</v>
      </c>
      <c r="C1754" s="4">
        <v>0</v>
      </c>
      <c r="D1754" s="4" t="s">
        <v>5</v>
      </c>
    </row>
    <row r="1755" s="1" customFormat="1" spans="1:4">
      <c r="A1755" s="4" t="str">
        <f t="shared" si="28"/>
        <v>20230303</v>
      </c>
      <c r="B1755" s="4" t="str">
        <f>"2381205812"</f>
        <v>2381205812</v>
      </c>
      <c r="C1755" s="4">
        <v>0</v>
      </c>
      <c r="D1755" s="4" t="s">
        <v>5</v>
      </c>
    </row>
    <row r="1756" s="1" customFormat="1" spans="1:4">
      <c r="A1756" s="4" t="str">
        <f t="shared" si="28"/>
        <v>20230303</v>
      </c>
      <c r="B1756" s="4" t="str">
        <f>"2381205822"</f>
        <v>2381205822</v>
      </c>
      <c r="C1756" s="4">
        <v>0</v>
      </c>
      <c r="D1756" s="4" t="s">
        <v>5</v>
      </c>
    </row>
    <row r="1757" s="1" customFormat="1" spans="1:4">
      <c r="A1757" s="4" t="str">
        <f t="shared" si="28"/>
        <v>20230303</v>
      </c>
      <c r="B1757" s="4" t="str">
        <f>"2381205823"</f>
        <v>2381205823</v>
      </c>
      <c r="C1757" s="4">
        <v>0</v>
      </c>
      <c r="D1757" s="4" t="s">
        <v>5</v>
      </c>
    </row>
    <row r="1758" s="1" customFormat="1" spans="1:4">
      <c r="A1758" s="4" t="str">
        <f t="shared" si="28"/>
        <v>20230303</v>
      </c>
      <c r="B1758" s="4" t="str">
        <f>"2381205826"</f>
        <v>2381205826</v>
      </c>
      <c r="C1758" s="4">
        <v>0</v>
      </c>
      <c r="D1758" s="4" t="s">
        <v>5</v>
      </c>
    </row>
    <row r="1759" s="1" customFormat="1" spans="1:4">
      <c r="A1759" s="4" t="str">
        <f t="shared" si="28"/>
        <v>20230303</v>
      </c>
      <c r="B1759" s="4" t="str">
        <f>"2381205829"</f>
        <v>2381205829</v>
      </c>
      <c r="C1759" s="4">
        <v>0</v>
      </c>
      <c r="D1759" s="4" t="s">
        <v>5</v>
      </c>
    </row>
    <row r="1760" s="1" customFormat="1" spans="1:4">
      <c r="A1760" s="4" t="str">
        <f t="shared" si="28"/>
        <v>20230303</v>
      </c>
      <c r="B1760" s="4" t="str">
        <f>"2381205830"</f>
        <v>2381205830</v>
      </c>
      <c r="C1760" s="4">
        <v>0</v>
      </c>
      <c r="D1760" s="4" t="s">
        <v>5</v>
      </c>
    </row>
    <row r="1761" s="1" customFormat="1" spans="1:4">
      <c r="A1761" s="4" t="str">
        <f t="shared" si="28"/>
        <v>20230303</v>
      </c>
      <c r="B1761" s="4" t="str">
        <f>"2381205901"</f>
        <v>2381205901</v>
      </c>
      <c r="C1761" s="4">
        <v>0</v>
      </c>
      <c r="D1761" s="4" t="s">
        <v>5</v>
      </c>
    </row>
    <row r="1762" s="1" customFormat="1" spans="1:4">
      <c r="A1762" s="4" t="str">
        <f t="shared" si="28"/>
        <v>20230303</v>
      </c>
      <c r="B1762" s="4" t="str">
        <f>"2381205904"</f>
        <v>2381205904</v>
      </c>
      <c r="C1762" s="4">
        <v>0</v>
      </c>
      <c r="D1762" s="4" t="s">
        <v>5</v>
      </c>
    </row>
    <row r="1763" s="1" customFormat="1" spans="1:4">
      <c r="A1763" s="4" t="str">
        <f t="shared" si="28"/>
        <v>20230303</v>
      </c>
      <c r="B1763" s="4" t="str">
        <f>"2381205907"</f>
        <v>2381205907</v>
      </c>
      <c r="C1763" s="4">
        <v>0</v>
      </c>
      <c r="D1763" s="4" t="s">
        <v>5</v>
      </c>
    </row>
    <row r="1764" s="1" customFormat="1" spans="1:4">
      <c r="A1764" s="4" t="str">
        <f t="shared" si="28"/>
        <v>20230303</v>
      </c>
      <c r="B1764" s="4" t="str">
        <f>"2381205909"</f>
        <v>2381205909</v>
      </c>
      <c r="C1764" s="4">
        <v>0</v>
      </c>
      <c r="D1764" s="4" t="s">
        <v>5</v>
      </c>
    </row>
    <row r="1765" s="1" customFormat="1" spans="1:4">
      <c r="A1765" s="4" t="str">
        <f t="shared" si="28"/>
        <v>20230303</v>
      </c>
      <c r="B1765" s="4" t="str">
        <f>"2381205915"</f>
        <v>2381205915</v>
      </c>
      <c r="C1765" s="4">
        <v>0</v>
      </c>
      <c r="D1765" s="4" t="s">
        <v>5</v>
      </c>
    </row>
    <row r="1766" s="1" customFormat="1" spans="1:4">
      <c r="A1766" s="4" t="str">
        <f t="shared" si="28"/>
        <v>20230303</v>
      </c>
      <c r="B1766" s="4" t="str">
        <f>"2381205918"</f>
        <v>2381205918</v>
      </c>
      <c r="C1766" s="4">
        <v>0</v>
      </c>
      <c r="D1766" s="4" t="s">
        <v>5</v>
      </c>
    </row>
    <row r="1767" s="1" customFormat="1" spans="1:4">
      <c r="A1767" s="4" t="str">
        <f t="shared" si="28"/>
        <v>20230303</v>
      </c>
      <c r="B1767" s="4" t="str">
        <f>"2381205919"</f>
        <v>2381205919</v>
      </c>
      <c r="C1767" s="4">
        <v>0</v>
      </c>
      <c r="D1767" s="4" t="s">
        <v>5</v>
      </c>
    </row>
    <row r="1768" s="1" customFormat="1" spans="1:4">
      <c r="A1768" s="4" t="str">
        <f t="shared" si="28"/>
        <v>20230303</v>
      </c>
      <c r="B1768" s="4" t="str">
        <f>"2381205927"</f>
        <v>2381205927</v>
      </c>
      <c r="C1768" s="4">
        <v>0</v>
      </c>
      <c r="D1768" s="4" t="s">
        <v>5</v>
      </c>
    </row>
    <row r="1769" s="1" customFormat="1" spans="1:4">
      <c r="A1769" s="4" t="str">
        <f t="shared" si="28"/>
        <v>20230303</v>
      </c>
      <c r="B1769" s="4" t="str">
        <f>"2381205929"</f>
        <v>2381205929</v>
      </c>
      <c r="C1769" s="4">
        <v>0</v>
      </c>
      <c r="D1769" s="4" t="s">
        <v>5</v>
      </c>
    </row>
    <row r="1770" s="1" customFormat="1" spans="1:4">
      <c r="A1770" s="4" t="str">
        <f t="shared" si="28"/>
        <v>20230303</v>
      </c>
      <c r="B1770" s="4" t="str">
        <f>"2381205930"</f>
        <v>2381205930</v>
      </c>
      <c r="C1770" s="4">
        <v>0</v>
      </c>
      <c r="D1770" s="4" t="s">
        <v>5</v>
      </c>
    </row>
    <row r="1771" s="1" customFormat="1" spans="1:4">
      <c r="A1771" s="4" t="str">
        <f t="shared" si="28"/>
        <v>20230303</v>
      </c>
      <c r="B1771" s="4" t="str">
        <f>"2381206001"</f>
        <v>2381206001</v>
      </c>
      <c r="C1771" s="4">
        <v>0</v>
      </c>
      <c r="D1771" s="4" t="s">
        <v>5</v>
      </c>
    </row>
    <row r="1772" s="1" customFormat="1" spans="1:4">
      <c r="A1772" s="4" t="str">
        <f t="shared" si="28"/>
        <v>20230303</v>
      </c>
      <c r="B1772" s="4" t="str">
        <f>"2381206003"</f>
        <v>2381206003</v>
      </c>
      <c r="C1772" s="4">
        <v>0</v>
      </c>
      <c r="D1772" s="4" t="s">
        <v>5</v>
      </c>
    </row>
    <row r="1773" s="1" customFormat="1" spans="1:4">
      <c r="A1773" s="4" t="str">
        <f t="shared" si="28"/>
        <v>20230303</v>
      </c>
      <c r="B1773" s="4" t="str">
        <f>"2381206004"</f>
        <v>2381206004</v>
      </c>
      <c r="C1773" s="4">
        <v>0</v>
      </c>
      <c r="D1773" s="4" t="s">
        <v>5</v>
      </c>
    </row>
    <row r="1774" s="1" customFormat="1" spans="1:4">
      <c r="A1774" s="4" t="str">
        <f t="shared" si="28"/>
        <v>20230303</v>
      </c>
      <c r="B1774" s="4" t="str">
        <f>"2381206006"</f>
        <v>2381206006</v>
      </c>
      <c r="C1774" s="4">
        <v>0</v>
      </c>
      <c r="D1774" s="4" t="s">
        <v>5</v>
      </c>
    </row>
    <row r="1775" s="1" customFormat="1" spans="1:4">
      <c r="A1775" s="4" t="str">
        <f t="shared" si="28"/>
        <v>20230303</v>
      </c>
      <c r="B1775" s="4" t="str">
        <f>"2381206009"</f>
        <v>2381206009</v>
      </c>
      <c r="C1775" s="4">
        <v>0</v>
      </c>
      <c r="D1775" s="4" t="s">
        <v>5</v>
      </c>
    </row>
    <row r="1776" s="1" customFormat="1" spans="1:4">
      <c r="A1776" s="4" t="str">
        <f t="shared" si="28"/>
        <v>20230303</v>
      </c>
      <c r="B1776" s="4" t="str">
        <f>"2381206010"</f>
        <v>2381206010</v>
      </c>
      <c r="C1776" s="4">
        <v>0</v>
      </c>
      <c r="D1776" s="4" t="s">
        <v>5</v>
      </c>
    </row>
    <row r="1777" s="1" customFormat="1" spans="1:4">
      <c r="A1777" s="4" t="str">
        <f t="shared" si="28"/>
        <v>20230303</v>
      </c>
      <c r="B1777" s="4" t="str">
        <f>"2381206011"</f>
        <v>2381206011</v>
      </c>
      <c r="C1777" s="4">
        <v>0</v>
      </c>
      <c r="D1777" s="4" t="s">
        <v>5</v>
      </c>
    </row>
    <row r="1778" s="1" customFormat="1" spans="1:4">
      <c r="A1778" s="4" t="str">
        <f t="shared" si="28"/>
        <v>20230303</v>
      </c>
      <c r="B1778" s="4" t="str">
        <f>"2381206012"</f>
        <v>2381206012</v>
      </c>
      <c r="C1778" s="4">
        <v>0</v>
      </c>
      <c r="D1778" s="4" t="s">
        <v>5</v>
      </c>
    </row>
    <row r="1779" s="1" customFormat="1" spans="1:4">
      <c r="A1779" s="4" t="str">
        <f t="shared" si="28"/>
        <v>20230303</v>
      </c>
      <c r="B1779" s="4" t="str">
        <f>"2381206013"</f>
        <v>2381206013</v>
      </c>
      <c r="C1779" s="4">
        <v>0</v>
      </c>
      <c r="D1779" s="4" t="s">
        <v>5</v>
      </c>
    </row>
    <row r="1780" s="1" customFormat="1" spans="1:4">
      <c r="A1780" s="4" t="str">
        <f t="shared" si="28"/>
        <v>20230303</v>
      </c>
      <c r="B1780" s="4" t="str">
        <f>"2381206016"</f>
        <v>2381206016</v>
      </c>
      <c r="C1780" s="4">
        <v>0</v>
      </c>
      <c r="D1780" s="4" t="s">
        <v>5</v>
      </c>
    </row>
    <row r="1781" s="1" customFormat="1" spans="1:4">
      <c r="A1781" s="4" t="str">
        <f t="shared" si="28"/>
        <v>20230303</v>
      </c>
      <c r="B1781" s="4" t="str">
        <f>"2381206017"</f>
        <v>2381206017</v>
      </c>
      <c r="C1781" s="4">
        <v>0</v>
      </c>
      <c r="D1781" s="4" t="s">
        <v>5</v>
      </c>
    </row>
    <row r="1782" s="1" customFormat="1" spans="1:4">
      <c r="A1782" s="4" t="str">
        <f t="shared" si="28"/>
        <v>20230303</v>
      </c>
      <c r="B1782" s="4" t="str">
        <f>"2381206019"</f>
        <v>2381206019</v>
      </c>
      <c r="C1782" s="4">
        <v>0</v>
      </c>
      <c r="D1782" s="4" t="s">
        <v>5</v>
      </c>
    </row>
    <row r="1783" s="1" customFormat="1" spans="1:4">
      <c r="A1783" s="4" t="str">
        <f t="shared" si="28"/>
        <v>20230303</v>
      </c>
      <c r="B1783" s="4" t="str">
        <f>"2381206021"</f>
        <v>2381206021</v>
      </c>
      <c r="C1783" s="4">
        <v>0</v>
      </c>
      <c r="D1783" s="4" t="s">
        <v>5</v>
      </c>
    </row>
    <row r="1784" s="1" customFormat="1" spans="1:4">
      <c r="A1784" s="4" t="str">
        <f t="shared" si="28"/>
        <v>20230303</v>
      </c>
      <c r="B1784" s="4" t="str">
        <f>"2381206022"</f>
        <v>2381206022</v>
      </c>
      <c r="C1784" s="4">
        <v>0</v>
      </c>
      <c r="D1784" s="4" t="s">
        <v>5</v>
      </c>
    </row>
    <row r="1785" s="1" customFormat="1" spans="1:4">
      <c r="A1785" s="4" t="str">
        <f t="shared" si="28"/>
        <v>20230303</v>
      </c>
      <c r="B1785" s="4" t="str">
        <f>"2381206024"</f>
        <v>2381206024</v>
      </c>
      <c r="C1785" s="4">
        <v>0</v>
      </c>
      <c r="D1785" s="4" t="s">
        <v>5</v>
      </c>
    </row>
    <row r="1786" s="1" customFormat="1" spans="1:4">
      <c r="A1786" s="4" t="str">
        <f t="shared" si="28"/>
        <v>20230303</v>
      </c>
      <c r="B1786" s="4" t="str">
        <f>"2381206027"</f>
        <v>2381206027</v>
      </c>
      <c r="C1786" s="4">
        <v>0</v>
      </c>
      <c r="D1786" s="4" t="s">
        <v>5</v>
      </c>
    </row>
    <row r="1787" s="1" customFormat="1" spans="1:4">
      <c r="A1787" s="4" t="str">
        <f t="shared" si="28"/>
        <v>20230303</v>
      </c>
      <c r="B1787" s="4" t="str">
        <f>"2381206028"</f>
        <v>2381206028</v>
      </c>
      <c r="C1787" s="4">
        <v>0</v>
      </c>
      <c r="D1787" s="4" t="s">
        <v>5</v>
      </c>
    </row>
    <row r="1788" s="1" customFormat="1" spans="1:4">
      <c r="A1788" s="4" t="str">
        <f t="shared" si="28"/>
        <v>20230303</v>
      </c>
      <c r="B1788" s="4" t="str">
        <f>"2381206029"</f>
        <v>2381206029</v>
      </c>
      <c r="C1788" s="4">
        <v>0</v>
      </c>
      <c r="D1788" s="4" t="s">
        <v>5</v>
      </c>
    </row>
    <row r="1789" s="1" customFormat="1" spans="1:4">
      <c r="A1789" s="4" t="str">
        <f t="shared" si="28"/>
        <v>20230303</v>
      </c>
      <c r="B1789" s="4" t="str">
        <f>"2381206101"</f>
        <v>2381206101</v>
      </c>
      <c r="C1789" s="4">
        <v>0</v>
      </c>
      <c r="D1789" s="4" t="s">
        <v>5</v>
      </c>
    </row>
    <row r="1790" s="1" customFormat="1" spans="1:4">
      <c r="A1790" s="4" t="str">
        <f t="shared" si="28"/>
        <v>20230303</v>
      </c>
      <c r="B1790" s="4" t="str">
        <f>"2381206102"</f>
        <v>2381206102</v>
      </c>
      <c r="C1790" s="4">
        <v>0</v>
      </c>
      <c r="D1790" s="4" t="s">
        <v>5</v>
      </c>
    </row>
    <row r="1791" s="1" customFormat="1" spans="1:4">
      <c r="A1791" s="4" t="str">
        <f t="shared" si="28"/>
        <v>20230303</v>
      </c>
      <c r="B1791" s="4" t="str">
        <f>"2381206106"</f>
        <v>2381206106</v>
      </c>
      <c r="C1791" s="4">
        <v>0</v>
      </c>
      <c r="D1791" s="4" t="s">
        <v>5</v>
      </c>
    </row>
    <row r="1792" s="1" customFormat="1" spans="1:4">
      <c r="A1792" s="4" t="str">
        <f t="shared" si="28"/>
        <v>20230303</v>
      </c>
      <c r="B1792" s="4" t="str">
        <f>"2381206109"</f>
        <v>2381206109</v>
      </c>
      <c r="C1792" s="4">
        <v>0</v>
      </c>
      <c r="D1792" s="4" t="s">
        <v>5</v>
      </c>
    </row>
    <row r="1793" s="1" customFormat="1" spans="1:4">
      <c r="A1793" s="4" t="str">
        <f t="shared" si="28"/>
        <v>20230303</v>
      </c>
      <c r="B1793" s="4" t="str">
        <f>"2381206110"</f>
        <v>2381206110</v>
      </c>
      <c r="C1793" s="4">
        <v>0</v>
      </c>
      <c r="D1793" s="4" t="s">
        <v>5</v>
      </c>
    </row>
    <row r="1794" s="1" customFormat="1" spans="1:4">
      <c r="A1794" s="4" t="str">
        <f t="shared" si="28"/>
        <v>20230303</v>
      </c>
      <c r="B1794" s="4" t="str">
        <f>"2381206111"</f>
        <v>2381206111</v>
      </c>
      <c r="C1794" s="4">
        <v>0</v>
      </c>
      <c r="D1794" s="4" t="s">
        <v>5</v>
      </c>
    </row>
    <row r="1795" s="1" customFormat="1" spans="1:4">
      <c r="A1795" s="4" t="str">
        <f t="shared" si="28"/>
        <v>20230303</v>
      </c>
      <c r="B1795" s="4" t="str">
        <f>"2381206113"</f>
        <v>2381206113</v>
      </c>
      <c r="C1795" s="4">
        <v>0</v>
      </c>
      <c r="D1795" s="4" t="s">
        <v>5</v>
      </c>
    </row>
    <row r="1796" s="1" customFormat="1" spans="1:4">
      <c r="A1796" s="4" t="str">
        <f t="shared" si="28"/>
        <v>20230303</v>
      </c>
      <c r="B1796" s="4" t="str">
        <f>"2381206118"</f>
        <v>2381206118</v>
      </c>
      <c r="C1796" s="4">
        <v>0</v>
      </c>
      <c r="D1796" s="4" t="s">
        <v>5</v>
      </c>
    </row>
    <row r="1797" s="1" customFormat="1" spans="1:4">
      <c r="A1797" s="4" t="str">
        <f t="shared" ref="A1797:A1860" si="29">"20230304"</f>
        <v>20230304</v>
      </c>
      <c r="B1797" s="4" t="str">
        <f>"2381206417"</f>
        <v>2381206417</v>
      </c>
      <c r="C1797" s="4">
        <v>93</v>
      </c>
      <c r="D1797" s="4"/>
    </row>
    <row r="1798" s="1" customFormat="1" spans="1:4">
      <c r="A1798" s="4" t="str">
        <f t="shared" si="29"/>
        <v>20230304</v>
      </c>
      <c r="B1798" s="4" t="str">
        <f>"2381206829"</f>
        <v>2381206829</v>
      </c>
      <c r="C1798" s="4">
        <v>89.3</v>
      </c>
      <c r="D1798" s="4"/>
    </row>
    <row r="1799" s="1" customFormat="1" spans="1:4">
      <c r="A1799" s="4" t="str">
        <f t="shared" si="29"/>
        <v>20230304</v>
      </c>
      <c r="B1799" s="4" t="str">
        <f>"2381206424"</f>
        <v>2381206424</v>
      </c>
      <c r="C1799" s="4">
        <v>89</v>
      </c>
      <c r="D1799" s="4"/>
    </row>
    <row r="1800" s="1" customFormat="1" spans="1:4">
      <c r="A1800" s="4" t="str">
        <f t="shared" si="29"/>
        <v>20230304</v>
      </c>
      <c r="B1800" s="4" t="str">
        <f>"2381206320"</f>
        <v>2381206320</v>
      </c>
      <c r="C1800" s="4">
        <v>88</v>
      </c>
      <c r="D1800" s="4"/>
    </row>
    <row r="1801" s="1" customFormat="1" spans="1:4">
      <c r="A1801" s="4" t="str">
        <f t="shared" si="29"/>
        <v>20230304</v>
      </c>
      <c r="B1801" s="4" t="str">
        <f>"2381206130"</f>
        <v>2381206130</v>
      </c>
      <c r="C1801" s="4">
        <v>87.6</v>
      </c>
      <c r="D1801" s="4"/>
    </row>
    <row r="1802" s="1" customFormat="1" spans="1:4">
      <c r="A1802" s="4" t="str">
        <f t="shared" si="29"/>
        <v>20230304</v>
      </c>
      <c r="B1802" s="4" t="str">
        <f>"2381206208"</f>
        <v>2381206208</v>
      </c>
      <c r="C1802" s="4">
        <v>87.6</v>
      </c>
      <c r="D1802" s="4"/>
    </row>
    <row r="1803" s="1" customFormat="1" spans="1:4">
      <c r="A1803" s="4" t="str">
        <f t="shared" si="29"/>
        <v>20230304</v>
      </c>
      <c r="B1803" s="4" t="str">
        <f>"2381206317"</f>
        <v>2381206317</v>
      </c>
      <c r="C1803" s="4">
        <v>87.3</v>
      </c>
      <c r="D1803" s="4"/>
    </row>
    <row r="1804" s="1" customFormat="1" spans="1:4">
      <c r="A1804" s="4" t="str">
        <f t="shared" si="29"/>
        <v>20230304</v>
      </c>
      <c r="B1804" s="4" t="str">
        <f>"2381206415"</f>
        <v>2381206415</v>
      </c>
      <c r="C1804" s="4">
        <v>86.7</v>
      </c>
      <c r="D1804" s="4"/>
    </row>
    <row r="1805" s="1" customFormat="1" spans="1:4">
      <c r="A1805" s="4" t="str">
        <f t="shared" si="29"/>
        <v>20230304</v>
      </c>
      <c r="B1805" s="4" t="str">
        <f>"2381206217"</f>
        <v>2381206217</v>
      </c>
      <c r="C1805" s="4">
        <v>86.3</v>
      </c>
      <c r="D1805" s="4"/>
    </row>
    <row r="1806" s="1" customFormat="1" spans="1:4">
      <c r="A1806" s="4" t="str">
        <f t="shared" si="29"/>
        <v>20230304</v>
      </c>
      <c r="B1806" s="4" t="str">
        <f>"2381206630"</f>
        <v>2381206630</v>
      </c>
      <c r="C1806" s="4">
        <v>86.1</v>
      </c>
      <c r="D1806" s="4"/>
    </row>
    <row r="1807" s="1" customFormat="1" spans="1:4">
      <c r="A1807" s="4" t="str">
        <f t="shared" si="29"/>
        <v>20230304</v>
      </c>
      <c r="B1807" s="4" t="str">
        <f>"2381206225"</f>
        <v>2381206225</v>
      </c>
      <c r="C1807" s="4">
        <v>85.7</v>
      </c>
      <c r="D1807" s="4"/>
    </row>
    <row r="1808" s="1" customFormat="1" spans="1:4">
      <c r="A1808" s="4" t="str">
        <f t="shared" si="29"/>
        <v>20230304</v>
      </c>
      <c r="B1808" s="4" t="str">
        <f>"2381206319"</f>
        <v>2381206319</v>
      </c>
      <c r="C1808" s="4">
        <v>85.5</v>
      </c>
      <c r="D1808" s="4"/>
    </row>
    <row r="1809" s="1" customFormat="1" spans="1:4">
      <c r="A1809" s="4" t="str">
        <f t="shared" si="29"/>
        <v>20230304</v>
      </c>
      <c r="B1809" s="4" t="str">
        <f>"2381206804"</f>
        <v>2381206804</v>
      </c>
      <c r="C1809" s="4">
        <v>85.5</v>
      </c>
      <c r="D1809" s="4"/>
    </row>
    <row r="1810" s="1" customFormat="1" spans="1:4">
      <c r="A1810" s="4" t="str">
        <f t="shared" si="29"/>
        <v>20230304</v>
      </c>
      <c r="B1810" s="4" t="str">
        <f>"2381206301"</f>
        <v>2381206301</v>
      </c>
      <c r="C1810" s="4">
        <v>85.4</v>
      </c>
      <c r="D1810" s="4"/>
    </row>
    <row r="1811" s="1" customFormat="1" spans="1:4">
      <c r="A1811" s="4" t="str">
        <f t="shared" si="29"/>
        <v>20230304</v>
      </c>
      <c r="B1811" s="4" t="str">
        <f>"2381206418"</f>
        <v>2381206418</v>
      </c>
      <c r="C1811" s="4">
        <v>85.4</v>
      </c>
      <c r="D1811" s="4"/>
    </row>
    <row r="1812" s="1" customFormat="1" spans="1:4">
      <c r="A1812" s="4" t="str">
        <f t="shared" si="29"/>
        <v>20230304</v>
      </c>
      <c r="B1812" s="4" t="str">
        <f>"2381206216"</f>
        <v>2381206216</v>
      </c>
      <c r="C1812" s="4">
        <v>85.1</v>
      </c>
      <c r="D1812" s="4"/>
    </row>
    <row r="1813" s="1" customFormat="1" spans="1:4">
      <c r="A1813" s="4" t="str">
        <f t="shared" si="29"/>
        <v>20230304</v>
      </c>
      <c r="B1813" s="4" t="str">
        <f>"2381206527"</f>
        <v>2381206527</v>
      </c>
      <c r="C1813" s="4">
        <v>84.8</v>
      </c>
      <c r="D1813" s="4"/>
    </row>
    <row r="1814" s="1" customFormat="1" spans="1:4">
      <c r="A1814" s="4" t="str">
        <f t="shared" si="29"/>
        <v>20230304</v>
      </c>
      <c r="B1814" s="4" t="str">
        <f>"2381206711"</f>
        <v>2381206711</v>
      </c>
      <c r="C1814" s="4">
        <v>84.8</v>
      </c>
      <c r="D1814" s="4"/>
    </row>
    <row r="1815" s="1" customFormat="1" spans="1:4">
      <c r="A1815" s="4" t="str">
        <f t="shared" si="29"/>
        <v>20230304</v>
      </c>
      <c r="B1815" s="4" t="str">
        <f>"2381206409"</f>
        <v>2381206409</v>
      </c>
      <c r="C1815" s="4">
        <v>84.6</v>
      </c>
      <c r="D1815" s="4"/>
    </row>
    <row r="1816" s="1" customFormat="1" spans="1:4">
      <c r="A1816" s="4" t="str">
        <f t="shared" si="29"/>
        <v>20230304</v>
      </c>
      <c r="B1816" s="4" t="str">
        <f>"2381206803"</f>
        <v>2381206803</v>
      </c>
      <c r="C1816" s="4">
        <v>84.6</v>
      </c>
      <c r="D1816" s="4"/>
    </row>
    <row r="1817" s="1" customFormat="1" spans="1:4">
      <c r="A1817" s="4" t="str">
        <f t="shared" si="29"/>
        <v>20230304</v>
      </c>
      <c r="B1817" s="4" t="str">
        <f>"2381206603"</f>
        <v>2381206603</v>
      </c>
      <c r="C1817" s="4">
        <v>84.5</v>
      </c>
      <c r="D1817" s="4"/>
    </row>
    <row r="1818" s="1" customFormat="1" spans="1:4">
      <c r="A1818" s="4" t="str">
        <f t="shared" si="29"/>
        <v>20230304</v>
      </c>
      <c r="B1818" s="4" t="str">
        <f>"2381206511"</f>
        <v>2381206511</v>
      </c>
      <c r="C1818" s="4">
        <v>84.3</v>
      </c>
      <c r="D1818" s="4"/>
    </row>
    <row r="1819" s="1" customFormat="1" spans="1:4">
      <c r="A1819" s="4" t="str">
        <f t="shared" si="29"/>
        <v>20230304</v>
      </c>
      <c r="B1819" s="4" t="str">
        <f>"2381206903"</f>
        <v>2381206903</v>
      </c>
      <c r="C1819" s="4">
        <v>84.3</v>
      </c>
      <c r="D1819" s="4"/>
    </row>
    <row r="1820" s="1" customFormat="1" spans="1:4">
      <c r="A1820" s="4" t="str">
        <f t="shared" si="29"/>
        <v>20230304</v>
      </c>
      <c r="B1820" s="4" t="str">
        <f>"2381206528"</f>
        <v>2381206528</v>
      </c>
      <c r="C1820" s="4">
        <v>84.1</v>
      </c>
      <c r="D1820" s="4"/>
    </row>
    <row r="1821" s="1" customFormat="1" spans="1:4">
      <c r="A1821" s="4" t="str">
        <f t="shared" si="29"/>
        <v>20230304</v>
      </c>
      <c r="B1821" s="4" t="str">
        <f>"2381206207"</f>
        <v>2381206207</v>
      </c>
      <c r="C1821" s="4">
        <v>84</v>
      </c>
      <c r="D1821" s="4"/>
    </row>
    <row r="1822" s="1" customFormat="1" spans="1:4">
      <c r="A1822" s="4" t="str">
        <f t="shared" si="29"/>
        <v>20230304</v>
      </c>
      <c r="B1822" s="4" t="str">
        <f>"2381206728"</f>
        <v>2381206728</v>
      </c>
      <c r="C1822" s="4">
        <v>84</v>
      </c>
      <c r="D1822" s="4"/>
    </row>
    <row r="1823" s="1" customFormat="1" spans="1:4">
      <c r="A1823" s="4" t="str">
        <f t="shared" si="29"/>
        <v>20230304</v>
      </c>
      <c r="B1823" s="4" t="str">
        <f>"2381206807"</f>
        <v>2381206807</v>
      </c>
      <c r="C1823" s="4">
        <v>84</v>
      </c>
      <c r="D1823" s="4"/>
    </row>
    <row r="1824" s="1" customFormat="1" spans="1:4">
      <c r="A1824" s="4" t="str">
        <f t="shared" si="29"/>
        <v>20230304</v>
      </c>
      <c r="B1824" s="4" t="str">
        <f>"2381206626"</f>
        <v>2381206626</v>
      </c>
      <c r="C1824" s="4">
        <v>83.9</v>
      </c>
      <c r="D1824" s="4"/>
    </row>
    <row r="1825" s="1" customFormat="1" spans="1:4">
      <c r="A1825" s="4" t="str">
        <f t="shared" si="29"/>
        <v>20230304</v>
      </c>
      <c r="B1825" s="4" t="str">
        <f>"2381206707"</f>
        <v>2381206707</v>
      </c>
      <c r="C1825" s="4">
        <v>83.9</v>
      </c>
      <c r="D1825" s="4"/>
    </row>
    <row r="1826" s="1" customFormat="1" spans="1:4">
      <c r="A1826" s="4" t="str">
        <f t="shared" si="29"/>
        <v>20230304</v>
      </c>
      <c r="B1826" s="4" t="str">
        <f>"2381206624"</f>
        <v>2381206624</v>
      </c>
      <c r="C1826" s="4">
        <v>83.7</v>
      </c>
      <c r="D1826" s="4"/>
    </row>
    <row r="1827" s="1" customFormat="1" spans="1:4">
      <c r="A1827" s="4" t="str">
        <f t="shared" si="29"/>
        <v>20230304</v>
      </c>
      <c r="B1827" s="4" t="str">
        <f>"2381206423"</f>
        <v>2381206423</v>
      </c>
      <c r="C1827" s="4">
        <v>83.6</v>
      </c>
      <c r="D1827" s="4"/>
    </row>
    <row r="1828" s="1" customFormat="1" spans="1:4">
      <c r="A1828" s="4" t="str">
        <f t="shared" si="29"/>
        <v>20230304</v>
      </c>
      <c r="B1828" s="4" t="str">
        <f>"2381206312"</f>
        <v>2381206312</v>
      </c>
      <c r="C1828" s="4">
        <v>83.3</v>
      </c>
      <c r="D1828" s="4"/>
    </row>
    <row r="1829" s="1" customFormat="1" spans="1:4">
      <c r="A1829" s="4" t="str">
        <f t="shared" si="29"/>
        <v>20230304</v>
      </c>
      <c r="B1829" s="4" t="str">
        <f>"2381206704"</f>
        <v>2381206704</v>
      </c>
      <c r="C1829" s="4">
        <v>83.3</v>
      </c>
      <c r="D1829" s="4"/>
    </row>
    <row r="1830" s="1" customFormat="1" spans="1:4">
      <c r="A1830" s="4" t="str">
        <f t="shared" si="29"/>
        <v>20230304</v>
      </c>
      <c r="B1830" s="4" t="str">
        <f>"2381206908"</f>
        <v>2381206908</v>
      </c>
      <c r="C1830" s="4">
        <v>83.2</v>
      </c>
      <c r="D1830" s="4"/>
    </row>
    <row r="1831" s="1" customFormat="1" spans="1:4">
      <c r="A1831" s="4" t="str">
        <f t="shared" si="29"/>
        <v>20230304</v>
      </c>
      <c r="B1831" s="4" t="str">
        <f>"2381206521"</f>
        <v>2381206521</v>
      </c>
      <c r="C1831" s="4">
        <v>83.1</v>
      </c>
      <c r="D1831" s="4"/>
    </row>
    <row r="1832" s="1" customFormat="1" spans="1:4">
      <c r="A1832" s="4" t="str">
        <f t="shared" si="29"/>
        <v>20230304</v>
      </c>
      <c r="B1832" s="4" t="str">
        <f>"2381206911"</f>
        <v>2381206911</v>
      </c>
      <c r="C1832" s="4">
        <v>83.1</v>
      </c>
      <c r="D1832" s="4"/>
    </row>
    <row r="1833" s="1" customFormat="1" spans="1:4">
      <c r="A1833" s="4" t="str">
        <f t="shared" si="29"/>
        <v>20230304</v>
      </c>
      <c r="B1833" s="4" t="str">
        <f>"2381206721"</f>
        <v>2381206721</v>
      </c>
      <c r="C1833" s="4">
        <v>83</v>
      </c>
      <c r="D1833" s="4"/>
    </row>
    <row r="1834" s="1" customFormat="1" spans="1:4">
      <c r="A1834" s="4" t="str">
        <f t="shared" si="29"/>
        <v>20230304</v>
      </c>
      <c r="B1834" s="4" t="str">
        <f>"2381206519"</f>
        <v>2381206519</v>
      </c>
      <c r="C1834" s="4">
        <v>82.8</v>
      </c>
      <c r="D1834" s="4"/>
    </row>
    <row r="1835" s="1" customFormat="1" spans="1:4">
      <c r="A1835" s="4" t="str">
        <f t="shared" si="29"/>
        <v>20230304</v>
      </c>
      <c r="B1835" s="4" t="str">
        <f>"2381206625"</f>
        <v>2381206625</v>
      </c>
      <c r="C1835" s="4">
        <v>82.8</v>
      </c>
      <c r="D1835" s="4"/>
    </row>
    <row r="1836" s="1" customFormat="1" spans="1:4">
      <c r="A1836" s="4" t="str">
        <f t="shared" si="29"/>
        <v>20230304</v>
      </c>
      <c r="B1836" s="4" t="str">
        <f>"2381206710"</f>
        <v>2381206710</v>
      </c>
      <c r="C1836" s="4">
        <v>82.8</v>
      </c>
      <c r="D1836" s="4"/>
    </row>
    <row r="1837" s="1" customFormat="1" spans="1:4">
      <c r="A1837" s="4" t="str">
        <f t="shared" si="29"/>
        <v>20230304</v>
      </c>
      <c r="B1837" s="4" t="str">
        <f>"2381206928"</f>
        <v>2381206928</v>
      </c>
      <c r="C1837" s="4">
        <v>82.7</v>
      </c>
      <c r="D1837" s="4"/>
    </row>
    <row r="1838" s="1" customFormat="1" spans="1:4">
      <c r="A1838" s="4" t="str">
        <f t="shared" si="29"/>
        <v>20230304</v>
      </c>
      <c r="B1838" s="4" t="str">
        <f>"2381206330"</f>
        <v>2381206330</v>
      </c>
      <c r="C1838" s="4">
        <v>82.6</v>
      </c>
      <c r="D1838" s="4"/>
    </row>
    <row r="1839" s="1" customFormat="1" spans="1:4">
      <c r="A1839" s="4" t="str">
        <f t="shared" si="29"/>
        <v>20230304</v>
      </c>
      <c r="B1839" s="4" t="str">
        <f>"2381206813"</f>
        <v>2381206813</v>
      </c>
      <c r="C1839" s="4">
        <v>82.3</v>
      </c>
      <c r="D1839" s="4"/>
    </row>
    <row r="1840" s="1" customFormat="1" spans="1:4">
      <c r="A1840" s="4" t="str">
        <f t="shared" si="29"/>
        <v>20230304</v>
      </c>
      <c r="B1840" s="4" t="str">
        <f>"2381206902"</f>
        <v>2381206902</v>
      </c>
      <c r="C1840" s="4">
        <v>82.3</v>
      </c>
      <c r="D1840" s="4"/>
    </row>
    <row r="1841" s="1" customFormat="1" spans="1:4">
      <c r="A1841" s="4" t="str">
        <f t="shared" si="29"/>
        <v>20230304</v>
      </c>
      <c r="B1841" s="4" t="str">
        <f>"2381206125"</f>
        <v>2381206125</v>
      </c>
      <c r="C1841" s="4">
        <v>82.2</v>
      </c>
      <c r="D1841" s="4"/>
    </row>
    <row r="1842" s="1" customFormat="1" spans="1:4">
      <c r="A1842" s="4" t="str">
        <f t="shared" si="29"/>
        <v>20230304</v>
      </c>
      <c r="B1842" s="4" t="str">
        <f>"2381206404"</f>
        <v>2381206404</v>
      </c>
      <c r="C1842" s="4">
        <v>82.2</v>
      </c>
      <c r="D1842" s="4"/>
    </row>
    <row r="1843" s="1" customFormat="1" spans="1:4">
      <c r="A1843" s="4" t="str">
        <f t="shared" si="29"/>
        <v>20230304</v>
      </c>
      <c r="B1843" s="4" t="str">
        <f>"2381206121"</f>
        <v>2381206121</v>
      </c>
      <c r="C1843" s="4">
        <v>81.9</v>
      </c>
      <c r="D1843" s="4"/>
    </row>
    <row r="1844" s="1" customFormat="1" spans="1:4">
      <c r="A1844" s="4" t="str">
        <f t="shared" si="29"/>
        <v>20230304</v>
      </c>
      <c r="B1844" s="4" t="str">
        <f>"2381206212"</f>
        <v>2381206212</v>
      </c>
      <c r="C1844" s="4">
        <v>81.9</v>
      </c>
      <c r="D1844" s="4"/>
    </row>
    <row r="1845" s="1" customFormat="1" spans="1:4">
      <c r="A1845" s="4" t="str">
        <f t="shared" si="29"/>
        <v>20230304</v>
      </c>
      <c r="B1845" s="4" t="str">
        <f>"2381206509"</f>
        <v>2381206509</v>
      </c>
      <c r="C1845" s="4">
        <v>81.9</v>
      </c>
      <c r="D1845" s="4"/>
    </row>
    <row r="1846" s="1" customFormat="1" spans="1:4">
      <c r="A1846" s="4" t="str">
        <f t="shared" si="29"/>
        <v>20230304</v>
      </c>
      <c r="B1846" s="4" t="str">
        <f>"2381206801"</f>
        <v>2381206801</v>
      </c>
      <c r="C1846" s="4">
        <v>81.9</v>
      </c>
      <c r="D1846" s="4"/>
    </row>
    <row r="1847" s="1" customFormat="1" spans="1:4">
      <c r="A1847" s="4" t="str">
        <f t="shared" si="29"/>
        <v>20230304</v>
      </c>
      <c r="B1847" s="4" t="str">
        <f>"2381206308"</f>
        <v>2381206308</v>
      </c>
      <c r="C1847" s="4">
        <v>81.8</v>
      </c>
      <c r="D1847" s="4"/>
    </row>
    <row r="1848" s="1" customFormat="1" spans="1:4">
      <c r="A1848" s="4" t="str">
        <f t="shared" si="29"/>
        <v>20230304</v>
      </c>
      <c r="B1848" s="4" t="str">
        <f>"2381206703"</f>
        <v>2381206703</v>
      </c>
      <c r="C1848" s="4">
        <v>81.8</v>
      </c>
      <c r="D1848" s="4"/>
    </row>
    <row r="1849" s="1" customFormat="1" spans="1:4">
      <c r="A1849" s="4" t="str">
        <f t="shared" si="29"/>
        <v>20230304</v>
      </c>
      <c r="B1849" s="4" t="str">
        <f>"2381206724"</f>
        <v>2381206724</v>
      </c>
      <c r="C1849" s="4">
        <v>81.7</v>
      </c>
      <c r="D1849" s="4"/>
    </row>
    <row r="1850" s="1" customFormat="1" spans="1:4">
      <c r="A1850" s="4" t="str">
        <f t="shared" si="29"/>
        <v>20230304</v>
      </c>
      <c r="B1850" s="4" t="str">
        <f>"2381206806"</f>
        <v>2381206806</v>
      </c>
      <c r="C1850" s="4">
        <v>81.4</v>
      </c>
      <c r="D1850" s="4"/>
    </row>
    <row r="1851" s="1" customFormat="1" spans="1:4">
      <c r="A1851" s="4" t="str">
        <f t="shared" si="29"/>
        <v>20230304</v>
      </c>
      <c r="B1851" s="4" t="str">
        <f>"2381206307"</f>
        <v>2381206307</v>
      </c>
      <c r="C1851" s="4">
        <v>81.1</v>
      </c>
      <c r="D1851" s="4"/>
    </row>
    <row r="1852" s="1" customFormat="1" spans="1:4">
      <c r="A1852" s="4" t="str">
        <f t="shared" si="29"/>
        <v>20230304</v>
      </c>
      <c r="B1852" s="4" t="str">
        <f>"2381206912"</f>
        <v>2381206912</v>
      </c>
      <c r="C1852" s="4">
        <v>81.1</v>
      </c>
      <c r="D1852" s="4"/>
    </row>
    <row r="1853" s="1" customFormat="1" spans="1:4">
      <c r="A1853" s="4" t="str">
        <f t="shared" si="29"/>
        <v>20230304</v>
      </c>
      <c r="B1853" s="4" t="str">
        <f>"2381206127"</f>
        <v>2381206127</v>
      </c>
      <c r="C1853" s="4">
        <v>81</v>
      </c>
      <c r="D1853" s="4"/>
    </row>
    <row r="1854" s="1" customFormat="1" spans="1:4">
      <c r="A1854" s="4" t="str">
        <f t="shared" si="29"/>
        <v>20230304</v>
      </c>
      <c r="B1854" s="4" t="str">
        <f>"2381206718"</f>
        <v>2381206718</v>
      </c>
      <c r="C1854" s="4">
        <v>81</v>
      </c>
      <c r="D1854" s="4"/>
    </row>
    <row r="1855" s="1" customFormat="1" spans="1:4">
      <c r="A1855" s="4" t="str">
        <f t="shared" si="29"/>
        <v>20230304</v>
      </c>
      <c r="B1855" s="4" t="str">
        <f>"2381206412"</f>
        <v>2381206412</v>
      </c>
      <c r="C1855" s="4">
        <v>80.8</v>
      </c>
      <c r="D1855" s="4"/>
    </row>
    <row r="1856" s="1" customFormat="1" spans="1:4">
      <c r="A1856" s="4" t="str">
        <f t="shared" si="29"/>
        <v>20230304</v>
      </c>
      <c r="B1856" s="4" t="str">
        <f>"2381206506"</f>
        <v>2381206506</v>
      </c>
      <c r="C1856" s="4">
        <v>80.8</v>
      </c>
      <c r="D1856" s="4"/>
    </row>
    <row r="1857" s="1" customFormat="1" spans="1:4">
      <c r="A1857" s="4" t="str">
        <f t="shared" si="29"/>
        <v>20230304</v>
      </c>
      <c r="B1857" s="4" t="str">
        <f>"2381206421"</f>
        <v>2381206421</v>
      </c>
      <c r="C1857" s="4">
        <v>80.7</v>
      </c>
      <c r="D1857" s="4"/>
    </row>
    <row r="1858" s="1" customFormat="1" spans="1:4">
      <c r="A1858" s="4" t="str">
        <f t="shared" si="29"/>
        <v>20230304</v>
      </c>
      <c r="B1858" s="4" t="str">
        <f>"2381206717"</f>
        <v>2381206717</v>
      </c>
      <c r="C1858" s="4">
        <v>80.7</v>
      </c>
      <c r="D1858" s="4"/>
    </row>
    <row r="1859" s="1" customFormat="1" spans="1:4">
      <c r="A1859" s="4" t="str">
        <f t="shared" si="29"/>
        <v>20230304</v>
      </c>
      <c r="B1859" s="4" t="str">
        <f>"2381206120"</f>
        <v>2381206120</v>
      </c>
      <c r="C1859" s="4">
        <v>80.5</v>
      </c>
      <c r="D1859" s="4"/>
    </row>
    <row r="1860" s="1" customFormat="1" spans="1:4">
      <c r="A1860" s="4" t="str">
        <f t="shared" si="29"/>
        <v>20230304</v>
      </c>
      <c r="B1860" s="4" t="str">
        <f>"2381206830"</f>
        <v>2381206830</v>
      </c>
      <c r="C1860" s="4">
        <v>80.5</v>
      </c>
      <c r="D1860" s="4"/>
    </row>
    <row r="1861" s="1" customFormat="1" spans="1:4">
      <c r="A1861" s="4" t="str">
        <f t="shared" ref="A1861:A1924" si="30">"20230304"</f>
        <v>20230304</v>
      </c>
      <c r="B1861" s="4" t="str">
        <f>"2381206821"</f>
        <v>2381206821</v>
      </c>
      <c r="C1861" s="4">
        <v>80.4</v>
      </c>
      <c r="D1861" s="4"/>
    </row>
    <row r="1862" s="1" customFormat="1" spans="1:4">
      <c r="A1862" s="4" t="str">
        <f t="shared" si="30"/>
        <v>20230304</v>
      </c>
      <c r="B1862" s="4" t="str">
        <f>"2381206504"</f>
        <v>2381206504</v>
      </c>
      <c r="C1862" s="4">
        <v>80.2</v>
      </c>
      <c r="D1862" s="4"/>
    </row>
    <row r="1863" s="1" customFormat="1" spans="1:4">
      <c r="A1863" s="4" t="str">
        <f t="shared" si="30"/>
        <v>20230304</v>
      </c>
      <c r="B1863" s="4" t="str">
        <f>"2381206321"</f>
        <v>2381206321</v>
      </c>
      <c r="C1863" s="4">
        <v>80.1</v>
      </c>
      <c r="D1863" s="4"/>
    </row>
    <row r="1864" s="1" customFormat="1" spans="1:4">
      <c r="A1864" s="4" t="str">
        <f t="shared" si="30"/>
        <v>20230304</v>
      </c>
      <c r="B1864" s="4" t="str">
        <f>"2381206522"</f>
        <v>2381206522</v>
      </c>
      <c r="C1864" s="4">
        <v>80.1</v>
      </c>
      <c r="D1864" s="4"/>
    </row>
    <row r="1865" s="1" customFormat="1" spans="1:4">
      <c r="A1865" s="4" t="str">
        <f t="shared" si="30"/>
        <v>20230304</v>
      </c>
      <c r="B1865" s="4" t="str">
        <f>"2381206503"</f>
        <v>2381206503</v>
      </c>
      <c r="C1865" s="4">
        <v>80</v>
      </c>
      <c r="D1865" s="4"/>
    </row>
    <row r="1866" s="1" customFormat="1" spans="1:4">
      <c r="A1866" s="4" t="str">
        <f t="shared" si="30"/>
        <v>20230304</v>
      </c>
      <c r="B1866" s="4" t="str">
        <f>"2381206619"</f>
        <v>2381206619</v>
      </c>
      <c r="C1866" s="4">
        <v>80</v>
      </c>
      <c r="D1866" s="4"/>
    </row>
    <row r="1867" s="1" customFormat="1" spans="1:4">
      <c r="A1867" s="4" t="str">
        <f t="shared" si="30"/>
        <v>20230304</v>
      </c>
      <c r="B1867" s="4" t="str">
        <f>"2381206629"</f>
        <v>2381206629</v>
      </c>
      <c r="C1867" s="4">
        <v>80</v>
      </c>
      <c r="D1867" s="4"/>
    </row>
    <row r="1868" s="1" customFormat="1" spans="1:4">
      <c r="A1868" s="4" t="str">
        <f t="shared" si="30"/>
        <v>20230304</v>
      </c>
      <c r="B1868" s="4" t="str">
        <f>"2381206426"</f>
        <v>2381206426</v>
      </c>
      <c r="C1868" s="4">
        <v>79.9</v>
      </c>
      <c r="D1868" s="4"/>
    </row>
    <row r="1869" s="1" customFormat="1" spans="1:4">
      <c r="A1869" s="4" t="str">
        <f t="shared" si="30"/>
        <v>20230304</v>
      </c>
      <c r="B1869" s="4" t="str">
        <f>"2381206401"</f>
        <v>2381206401</v>
      </c>
      <c r="C1869" s="4">
        <v>79.7</v>
      </c>
      <c r="D1869" s="4"/>
    </row>
    <row r="1870" s="1" customFormat="1" spans="1:4">
      <c r="A1870" s="4" t="str">
        <f t="shared" si="30"/>
        <v>20230304</v>
      </c>
      <c r="B1870" s="4" t="str">
        <f>"2381206515"</f>
        <v>2381206515</v>
      </c>
      <c r="C1870" s="4">
        <v>79.7</v>
      </c>
      <c r="D1870" s="4"/>
    </row>
    <row r="1871" s="1" customFormat="1" spans="1:4">
      <c r="A1871" s="4" t="str">
        <f t="shared" si="30"/>
        <v>20230304</v>
      </c>
      <c r="B1871" s="4" t="str">
        <f>"2381206313"</f>
        <v>2381206313</v>
      </c>
      <c r="C1871" s="4">
        <v>79.4</v>
      </c>
      <c r="D1871" s="4"/>
    </row>
    <row r="1872" s="1" customFormat="1" spans="1:4">
      <c r="A1872" s="4" t="str">
        <f t="shared" si="30"/>
        <v>20230304</v>
      </c>
      <c r="B1872" s="4" t="str">
        <f>"2381206304"</f>
        <v>2381206304</v>
      </c>
      <c r="C1872" s="4">
        <v>79.1</v>
      </c>
      <c r="D1872" s="4"/>
    </row>
    <row r="1873" s="1" customFormat="1" spans="1:4">
      <c r="A1873" s="4" t="str">
        <f t="shared" si="30"/>
        <v>20230304</v>
      </c>
      <c r="B1873" s="4" t="str">
        <f>"2381206914"</f>
        <v>2381206914</v>
      </c>
      <c r="C1873" s="4">
        <v>79</v>
      </c>
      <c r="D1873" s="4"/>
    </row>
    <row r="1874" s="1" customFormat="1" spans="1:4">
      <c r="A1874" s="4" t="str">
        <f t="shared" si="30"/>
        <v>20230304</v>
      </c>
      <c r="B1874" s="4" t="str">
        <f>"2381206825"</f>
        <v>2381206825</v>
      </c>
      <c r="C1874" s="4">
        <v>78.8</v>
      </c>
      <c r="D1874" s="4"/>
    </row>
    <row r="1875" s="1" customFormat="1" spans="1:4">
      <c r="A1875" s="4" t="str">
        <f t="shared" si="30"/>
        <v>20230304</v>
      </c>
      <c r="B1875" s="4" t="str">
        <f>"2381206814"</f>
        <v>2381206814</v>
      </c>
      <c r="C1875" s="4">
        <v>78.7</v>
      </c>
      <c r="D1875" s="4"/>
    </row>
    <row r="1876" s="1" customFormat="1" spans="1:4">
      <c r="A1876" s="4" t="str">
        <f t="shared" si="30"/>
        <v>20230304</v>
      </c>
      <c r="B1876" s="4" t="str">
        <f>"2381206318"</f>
        <v>2381206318</v>
      </c>
      <c r="C1876" s="4">
        <v>78.6</v>
      </c>
      <c r="D1876" s="4"/>
    </row>
    <row r="1877" s="1" customFormat="1" spans="1:4">
      <c r="A1877" s="4" t="str">
        <f t="shared" si="30"/>
        <v>20230304</v>
      </c>
      <c r="B1877" s="4" t="str">
        <f>"2381206508"</f>
        <v>2381206508</v>
      </c>
      <c r="C1877" s="4">
        <v>78.5</v>
      </c>
      <c r="D1877" s="4"/>
    </row>
    <row r="1878" s="1" customFormat="1" spans="1:4">
      <c r="A1878" s="4" t="str">
        <f t="shared" si="30"/>
        <v>20230304</v>
      </c>
      <c r="B1878" s="4" t="str">
        <f>"2381206513"</f>
        <v>2381206513</v>
      </c>
      <c r="C1878" s="4">
        <v>78.3</v>
      </c>
      <c r="D1878" s="4"/>
    </row>
    <row r="1879" s="1" customFormat="1" spans="1:4">
      <c r="A1879" s="4" t="str">
        <f t="shared" si="30"/>
        <v>20230304</v>
      </c>
      <c r="B1879" s="4" t="str">
        <f>"2381206126"</f>
        <v>2381206126</v>
      </c>
      <c r="C1879" s="4">
        <v>78.2</v>
      </c>
      <c r="D1879" s="4"/>
    </row>
    <row r="1880" s="1" customFormat="1" spans="1:4">
      <c r="A1880" s="4" t="str">
        <f t="shared" si="30"/>
        <v>20230304</v>
      </c>
      <c r="B1880" s="4" t="str">
        <f>"2381206924"</f>
        <v>2381206924</v>
      </c>
      <c r="C1880" s="4">
        <v>78.2</v>
      </c>
      <c r="D1880" s="4"/>
    </row>
    <row r="1881" s="1" customFormat="1" spans="1:4">
      <c r="A1881" s="4" t="str">
        <f t="shared" si="30"/>
        <v>20230304</v>
      </c>
      <c r="B1881" s="4" t="str">
        <f>"2381206305"</f>
        <v>2381206305</v>
      </c>
      <c r="C1881" s="4">
        <v>78</v>
      </c>
      <c r="D1881" s="4"/>
    </row>
    <row r="1882" s="1" customFormat="1" spans="1:4">
      <c r="A1882" s="4" t="str">
        <f t="shared" si="30"/>
        <v>20230304</v>
      </c>
      <c r="B1882" s="4" t="str">
        <f>"2381206306"</f>
        <v>2381206306</v>
      </c>
      <c r="C1882" s="4">
        <v>77.9</v>
      </c>
      <c r="D1882" s="4"/>
    </row>
    <row r="1883" s="1" customFormat="1" spans="1:4">
      <c r="A1883" s="4" t="str">
        <f t="shared" si="30"/>
        <v>20230304</v>
      </c>
      <c r="B1883" s="4" t="str">
        <f>"2381206714"</f>
        <v>2381206714</v>
      </c>
      <c r="C1883" s="4">
        <v>77.9</v>
      </c>
      <c r="D1883" s="4"/>
    </row>
    <row r="1884" s="1" customFormat="1" spans="1:4">
      <c r="A1884" s="4" t="str">
        <f t="shared" si="30"/>
        <v>20230304</v>
      </c>
      <c r="B1884" s="4" t="str">
        <f>"2381206209"</f>
        <v>2381206209</v>
      </c>
      <c r="C1884" s="4">
        <v>77.7</v>
      </c>
      <c r="D1884" s="4"/>
    </row>
    <row r="1885" s="1" customFormat="1" spans="1:4">
      <c r="A1885" s="4" t="str">
        <f t="shared" si="30"/>
        <v>20230304</v>
      </c>
      <c r="B1885" s="4" t="str">
        <f>"2381206202"</f>
        <v>2381206202</v>
      </c>
      <c r="C1885" s="4">
        <v>77.6</v>
      </c>
      <c r="D1885" s="4"/>
    </row>
    <row r="1886" s="1" customFormat="1" spans="1:4">
      <c r="A1886" s="4" t="str">
        <f t="shared" si="30"/>
        <v>20230304</v>
      </c>
      <c r="B1886" s="4" t="str">
        <f>"2381206206"</f>
        <v>2381206206</v>
      </c>
      <c r="C1886" s="4">
        <v>77.3</v>
      </c>
      <c r="D1886" s="4"/>
    </row>
    <row r="1887" s="1" customFormat="1" spans="1:4">
      <c r="A1887" s="4" t="str">
        <f t="shared" si="30"/>
        <v>20230304</v>
      </c>
      <c r="B1887" s="4" t="str">
        <f>"2381206716"</f>
        <v>2381206716</v>
      </c>
      <c r="C1887" s="4">
        <v>77.3</v>
      </c>
      <c r="D1887" s="4"/>
    </row>
    <row r="1888" s="1" customFormat="1" spans="1:4">
      <c r="A1888" s="4" t="str">
        <f t="shared" si="30"/>
        <v>20230304</v>
      </c>
      <c r="B1888" s="4" t="str">
        <f>"2381206727"</f>
        <v>2381206727</v>
      </c>
      <c r="C1888" s="4">
        <v>77</v>
      </c>
      <c r="D1888" s="4"/>
    </row>
    <row r="1889" s="1" customFormat="1" spans="1:4">
      <c r="A1889" s="4" t="str">
        <f t="shared" si="30"/>
        <v>20230304</v>
      </c>
      <c r="B1889" s="4" t="str">
        <f>"2381206917"</f>
        <v>2381206917</v>
      </c>
      <c r="C1889" s="4">
        <v>76.9</v>
      </c>
      <c r="D1889" s="4"/>
    </row>
    <row r="1890" s="1" customFormat="1" spans="1:4">
      <c r="A1890" s="4" t="str">
        <f t="shared" si="30"/>
        <v>20230304</v>
      </c>
      <c r="B1890" s="4" t="str">
        <f>"2381206128"</f>
        <v>2381206128</v>
      </c>
      <c r="C1890" s="4">
        <v>76.8</v>
      </c>
      <c r="D1890" s="4"/>
    </row>
    <row r="1891" s="1" customFormat="1" spans="1:4">
      <c r="A1891" s="4" t="str">
        <f t="shared" si="30"/>
        <v>20230304</v>
      </c>
      <c r="B1891" s="4" t="str">
        <f>"2381206414"</f>
        <v>2381206414</v>
      </c>
      <c r="C1891" s="4">
        <v>76.8</v>
      </c>
      <c r="D1891" s="4"/>
    </row>
    <row r="1892" s="1" customFormat="1" spans="1:4">
      <c r="A1892" s="4" t="str">
        <f t="shared" si="30"/>
        <v>20230304</v>
      </c>
      <c r="B1892" s="4" t="str">
        <f>"2381206802"</f>
        <v>2381206802</v>
      </c>
      <c r="C1892" s="4">
        <v>76.8</v>
      </c>
      <c r="D1892" s="4"/>
    </row>
    <row r="1893" s="1" customFormat="1" spans="1:4">
      <c r="A1893" s="4" t="str">
        <f t="shared" si="30"/>
        <v>20230304</v>
      </c>
      <c r="B1893" s="4" t="str">
        <f>"2381206709"</f>
        <v>2381206709</v>
      </c>
      <c r="C1893" s="4">
        <v>76.7</v>
      </c>
      <c r="D1893" s="4"/>
    </row>
    <row r="1894" s="1" customFormat="1" spans="1:4">
      <c r="A1894" s="4" t="str">
        <f t="shared" si="30"/>
        <v>20230304</v>
      </c>
      <c r="B1894" s="4" t="str">
        <f>"2381206520"</f>
        <v>2381206520</v>
      </c>
      <c r="C1894" s="4">
        <v>76.4</v>
      </c>
      <c r="D1894" s="4"/>
    </row>
    <row r="1895" s="1" customFormat="1" spans="1:4">
      <c r="A1895" s="4" t="str">
        <f t="shared" si="30"/>
        <v>20230304</v>
      </c>
      <c r="B1895" s="4" t="str">
        <f>"2381206719"</f>
        <v>2381206719</v>
      </c>
      <c r="C1895" s="4">
        <v>76.3</v>
      </c>
      <c r="D1895" s="4"/>
    </row>
    <row r="1896" s="1" customFormat="1" spans="1:4">
      <c r="A1896" s="4" t="str">
        <f t="shared" si="30"/>
        <v>20230304</v>
      </c>
      <c r="B1896" s="4" t="str">
        <f>"2381206628"</f>
        <v>2381206628</v>
      </c>
      <c r="C1896" s="4">
        <v>76.2</v>
      </c>
      <c r="D1896" s="4"/>
    </row>
    <row r="1897" s="1" customFormat="1" spans="1:4">
      <c r="A1897" s="4" t="str">
        <f t="shared" si="30"/>
        <v>20230304</v>
      </c>
      <c r="B1897" s="4" t="str">
        <f>"2381206222"</f>
        <v>2381206222</v>
      </c>
      <c r="C1897" s="4">
        <v>76</v>
      </c>
      <c r="D1897" s="4"/>
    </row>
    <row r="1898" s="1" customFormat="1" spans="1:4">
      <c r="A1898" s="4" t="str">
        <f t="shared" si="30"/>
        <v>20230304</v>
      </c>
      <c r="B1898" s="4" t="str">
        <f>"2381206322"</f>
        <v>2381206322</v>
      </c>
      <c r="C1898" s="4">
        <v>75.4</v>
      </c>
      <c r="D1898" s="4"/>
    </row>
    <row r="1899" s="1" customFormat="1" spans="1:4">
      <c r="A1899" s="4" t="str">
        <f t="shared" si="30"/>
        <v>20230304</v>
      </c>
      <c r="B1899" s="4" t="str">
        <f>"2381206226"</f>
        <v>2381206226</v>
      </c>
      <c r="C1899" s="4">
        <v>75.1</v>
      </c>
      <c r="D1899" s="4"/>
    </row>
    <row r="1900" s="1" customFormat="1" spans="1:4">
      <c r="A1900" s="4" t="str">
        <f t="shared" si="30"/>
        <v>20230304</v>
      </c>
      <c r="B1900" s="4" t="str">
        <f>"2381206607"</f>
        <v>2381206607</v>
      </c>
      <c r="C1900" s="4">
        <v>75</v>
      </c>
      <c r="D1900" s="4"/>
    </row>
    <row r="1901" s="1" customFormat="1" spans="1:4">
      <c r="A1901" s="4" t="str">
        <f t="shared" si="30"/>
        <v>20230304</v>
      </c>
      <c r="B1901" s="4" t="str">
        <f>"2381206627"</f>
        <v>2381206627</v>
      </c>
      <c r="C1901" s="4">
        <v>74.7</v>
      </c>
      <c r="D1901" s="4"/>
    </row>
    <row r="1902" s="1" customFormat="1" spans="1:4">
      <c r="A1902" s="4" t="str">
        <f t="shared" si="30"/>
        <v>20230304</v>
      </c>
      <c r="B1902" s="4" t="str">
        <f>"2381206824"</f>
        <v>2381206824</v>
      </c>
      <c r="C1902" s="4">
        <v>74.6</v>
      </c>
      <c r="D1902" s="4"/>
    </row>
    <row r="1903" s="1" customFormat="1" spans="1:4">
      <c r="A1903" s="4" t="str">
        <f t="shared" si="30"/>
        <v>20230304</v>
      </c>
      <c r="B1903" s="4" t="str">
        <f>"2381206606"</f>
        <v>2381206606</v>
      </c>
      <c r="C1903" s="4">
        <v>74.1</v>
      </c>
      <c r="D1903" s="4"/>
    </row>
    <row r="1904" s="1" customFormat="1" spans="1:4">
      <c r="A1904" s="4" t="str">
        <f t="shared" si="30"/>
        <v>20230304</v>
      </c>
      <c r="B1904" s="4" t="str">
        <f>"2381206609"</f>
        <v>2381206609</v>
      </c>
      <c r="C1904" s="4">
        <v>73.8</v>
      </c>
      <c r="D1904" s="4"/>
    </row>
    <row r="1905" s="1" customFormat="1" spans="1:4">
      <c r="A1905" s="4" t="str">
        <f t="shared" si="30"/>
        <v>20230304</v>
      </c>
      <c r="B1905" s="4" t="str">
        <f>"2381206929"</f>
        <v>2381206929</v>
      </c>
      <c r="C1905" s="4">
        <v>73.8</v>
      </c>
      <c r="D1905" s="4"/>
    </row>
    <row r="1906" s="1" customFormat="1" spans="1:4">
      <c r="A1906" s="4" t="str">
        <f t="shared" si="30"/>
        <v>20230304</v>
      </c>
      <c r="B1906" s="4" t="str">
        <f>"2381206205"</f>
        <v>2381206205</v>
      </c>
      <c r="C1906" s="4">
        <v>73.6</v>
      </c>
      <c r="D1906" s="4"/>
    </row>
    <row r="1907" s="1" customFormat="1" spans="1:4">
      <c r="A1907" s="4" t="str">
        <f t="shared" si="30"/>
        <v>20230304</v>
      </c>
      <c r="B1907" s="4" t="str">
        <f>"2381206311"</f>
        <v>2381206311</v>
      </c>
      <c r="C1907" s="4">
        <v>73.6</v>
      </c>
      <c r="D1907" s="4"/>
    </row>
    <row r="1908" s="1" customFormat="1" spans="1:4">
      <c r="A1908" s="4" t="str">
        <f t="shared" si="30"/>
        <v>20230304</v>
      </c>
      <c r="B1908" s="4" t="str">
        <f>"2381206211"</f>
        <v>2381206211</v>
      </c>
      <c r="C1908" s="4">
        <v>73.2</v>
      </c>
      <c r="D1908" s="4"/>
    </row>
    <row r="1909" s="1" customFormat="1" spans="1:4">
      <c r="A1909" s="4" t="str">
        <f t="shared" si="30"/>
        <v>20230304</v>
      </c>
      <c r="B1909" s="4" t="str">
        <f>"2381206512"</f>
        <v>2381206512</v>
      </c>
      <c r="C1909" s="4">
        <v>73.2</v>
      </c>
      <c r="D1909" s="4"/>
    </row>
    <row r="1910" s="1" customFormat="1" spans="1:4">
      <c r="A1910" s="4" t="str">
        <f t="shared" si="30"/>
        <v>20230304</v>
      </c>
      <c r="B1910" s="4" t="str">
        <f>"2381206828"</f>
        <v>2381206828</v>
      </c>
      <c r="C1910" s="4">
        <v>73.2</v>
      </c>
      <c r="D1910" s="4"/>
    </row>
    <row r="1911" s="1" customFormat="1" spans="1:4">
      <c r="A1911" s="4" t="str">
        <f t="shared" si="30"/>
        <v>20230304</v>
      </c>
      <c r="B1911" s="4" t="str">
        <f>"2381206819"</f>
        <v>2381206819</v>
      </c>
      <c r="C1911" s="4">
        <v>73.1</v>
      </c>
      <c r="D1911" s="4"/>
    </row>
    <row r="1912" s="1" customFormat="1" spans="1:4">
      <c r="A1912" s="4" t="str">
        <f t="shared" si="30"/>
        <v>20230304</v>
      </c>
      <c r="B1912" s="4" t="str">
        <f>"2381206722"</f>
        <v>2381206722</v>
      </c>
      <c r="C1912" s="4">
        <v>73</v>
      </c>
      <c r="D1912" s="4"/>
    </row>
    <row r="1913" s="1" customFormat="1" spans="1:4">
      <c r="A1913" s="4" t="str">
        <f t="shared" si="30"/>
        <v>20230304</v>
      </c>
      <c r="B1913" s="4" t="str">
        <f>"2381206119"</f>
        <v>2381206119</v>
      </c>
      <c r="C1913" s="4">
        <v>72.9</v>
      </c>
      <c r="D1913" s="4"/>
    </row>
    <row r="1914" s="1" customFormat="1" spans="1:4">
      <c r="A1914" s="4" t="str">
        <f t="shared" si="30"/>
        <v>20230304</v>
      </c>
      <c r="B1914" s="4" t="str">
        <f>"2381207001"</f>
        <v>2381207001</v>
      </c>
      <c r="C1914" s="4">
        <v>72.9</v>
      </c>
      <c r="D1914" s="4"/>
    </row>
    <row r="1915" s="1" customFormat="1" spans="1:4">
      <c r="A1915" s="4" t="str">
        <f t="shared" si="30"/>
        <v>20230304</v>
      </c>
      <c r="B1915" s="4" t="str">
        <f>"2381206123"</f>
        <v>2381206123</v>
      </c>
      <c r="C1915" s="4">
        <v>72.8</v>
      </c>
      <c r="D1915" s="4"/>
    </row>
    <row r="1916" s="1" customFormat="1" spans="1:4">
      <c r="A1916" s="4" t="str">
        <f t="shared" si="30"/>
        <v>20230304</v>
      </c>
      <c r="B1916" s="4" t="str">
        <f>"2381206910"</f>
        <v>2381206910</v>
      </c>
      <c r="C1916" s="4">
        <v>72.8</v>
      </c>
      <c r="D1916" s="4"/>
    </row>
    <row r="1917" s="1" customFormat="1" spans="1:4">
      <c r="A1917" s="4" t="str">
        <f t="shared" si="30"/>
        <v>20230304</v>
      </c>
      <c r="B1917" s="4" t="str">
        <f>"2381206218"</f>
        <v>2381206218</v>
      </c>
      <c r="C1917" s="4">
        <v>72.6</v>
      </c>
      <c r="D1917" s="4"/>
    </row>
    <row r="1918" s="1" customFormat="1" spans="1:4">
      <c r="A1918" s="4" t="str">
        <f t="shared" si="30"/>
        <v>20230304</v>
      </c>
      <c r="B1918" s="4" t="str">
        <f>"2381206325"</f>
        <v>2381206325</v>
      </c>
      <c r="C1918" s="4">
        <v>72.5</v>
      </c>
      <c r="D1918" s="4"/>
    </row>
    <row r="1919" s="1" customFormat="1" spans="1:4">
      <c r="A1919" s="4" t="str">
        <f t="shared" si="30"/>
        <v>20230304</v>
      </c>
      <c r="B1919" s="4" t="str">
        <f>"2381206124"</f>
        <v>2381206124</v>
      </c>
      <c r="C1919" s="4">
        <v>71.8</v>
      </c>
      <c r="D1919" s="4"/>
    </row>
    <row r="1920" s="1" customFormat="1" spans="1:4">
      <c r="A1920" s="4" t="str">
        <f t="shared" si="30"/>
        <v>20230304</v>
      </c>
      <c r="B1920" s="4" t="str">
        <f>"2381206326"</f>
        <v>2381206326</v>
      </c>
      <c r="C1920" s="4">
        <v>71.8</v>
      </c>
      <c r="D1920" s="4"/>
    </row>
    <row r="1921" s="1" customFormat="1" spans="1:4">
      <c r="A1921" s="4" t="str">
        <f t="shared" si="30"/>
        <v>20230304</v>
      </c>
      <c r="B1921" s="4" t="str">
        <f>"2381206614"</f>
        <v>2381206614</v>
      </c>
      <c r="C1921" s="4">
        <v>71.8</v>
      </c>
      <c r="D1921" s="4"/>
    </row>
    <row r="1922" s="1" customFormat="1" spans="1:4">
      <c r="A1922" s="4" t="str">
        <f t="shared" si="30"/>
        <v>20230304</v>
      </c>
      <c r="B1922" s="4" t="str">
        <f>"2381206516"</f>
        <v>2381206516</v>
      </c>
      <c r="C1922" s="4">
        <v>71.7</v>
      </c>
      <c r="D1922" s="4"/>
    </row>
    <row r="1923" s="1" customFormat="1" spans="1:4">
      <c r="A1923" s="4" t="str">
        <f t="shared" si="30"/>
        <v>20230304</v>
      </c>
      <c r="B1923" s="4" t="str">
        <f>"2381206616"</f>
        <v>2381206616</v>
      </c>
      <c r="C1923" s="4">
        <v>71.7</v>
      </c>
      <c r="D1923" s="4"/>
    </row>
    <row r="1924" s="1" customFormat="1" spans="1:4">
      <c r="A1924" s="4" t="str">
        <f t="shared" si="30"/>
        <v>20230304</v>
      </c>
      <c r="B1924" s="4" t="str">
        <f>"2381206416"</f>
        <v>2381206416</v>
      </c>
      <c r="C1924" s="4">
        <v>70.2</v>
      </c>
      <c r="D1924" s="4"/>
    </row>
    <row r="1925" s="1" customFormat="1" spans="1:4">
      <c r="A1925" s="4" t="str">
        <f t="shared" ref="A1925:A1988" si="31">"20230304"</f>
        <v>20230304</v>
      </c>
      <c r="B1925" s="4" t="str">
        <f>"2381206701"</f>
        <v>2381206701</v>
      </c>
      <c r="C1925" s="4">
        <v>69.7</v>
      </c>
      <c r="D1925" s="4"/>
    </row>
    <row r="1926" s="1" customFormat="1" spans="1:4">
      <c r="A1926" s="4" t="str">
        <f t="shared" si="31"/>
        <v>20230304</v>
      </c>
      <c r="B1926" s="4" t="str">
        <f>"2381206204"</f>
        <v>2381206204</v>
      </c>
      <c r="C1926" s="4">
        <v>69.5</v>
      </c>
      <c r="D1926" s="4"/>
    </row>
    <row r="1927" s="1" customFormat="1" spans="1:4">
      <c r="A1927" s="4" t="str">
        <f t="shared" si="31"/>
        <v>20230304</v>
      </c>
      <c r="B1927" s="4" t="str">
        <f>"2381206818"</f>
        <v>2381206818</v>
      </c>
      <c r="C1927" s="4">
        <v>69.5</v>
      </c>
      <c r="D1927" s="4"/>
    </row>
    <row r="1928" s="1" customFormat="1" spans="1:4">
      <c r="A1928" s="4" t="str">
        <f t="shared" si="31"/>
        <v>20230304</v>
      </c>
      <c r="B1928" s="4" t="str">
        <f>"2381206615"</f>
        <v>2381206615</v>
      </c>
      <c r="C1928" s="4">
        <v>69.1</v>
      </c>
      <c r="D1928" s="4"/>
    </row>
    <row r="1929" s="1" customFormat="1" spans="1:4">
      <c r="A1929" s="4" t="str">
        <f t="shared" si="31"/>
        <v>20230304</v>
      </c>
      <c r="B1929" s="4" t="str">
        <f>"2381206422"</f>
        <v>2381206422</v>
      </c>
      <c r="C1929" s="4">
        <v>69</v>
      </c>
      <c r="D1929" s="4"/>
    </row>
    <row r="1930" s="1" customFormat="1" spans="1:4">
      <c r="A1930" s="4" t="str">
        <f t="shared" si="31"/>
        <v>20230304</v>
      </c>
      <c r="B1930" s="4" t="str">
        <f>"2381206605"</f>
        <v>2381206605</v>
      </c>
      <c r="C1930" s="4">
        <v>68.7</v>
      </c>
      <c r="D1930" s="4"/>
    </row>
    <row r="1931" s="1" customFormat="1" spans="1:4">
      <c r="A1931" s="4" t="str">
        <f t="shared" si="31"/>
        <v>20230304</v>
      </c>
      <c r="B1931" s="4" t="str">
        <f>"2381206518"</f>
        <v>2381206518</v>
      </c>
      <c r="C1931" s="4">
        <v>68.5</v>
      </c>
      <c r="D1931" s="4"/>
    </row>
    <row r="1932" s="1" customFormat="1" spans="1:4">
      <c r="A1932" s="4" t="str">
        <f t="shared" si="31"/>
        <v>20230304</v>
      </c>
      <c r="B1932" s="4" t="str">
        <f>"2381206420"</f>
        <v>2381206420</v>
      </c>
      <c r="C1932" s="4">
        <v>68.1</v>
      </c>
      <c r="D1932" s="4"/>
    </row>
    <row r="1933" s="1" customFormat="1" spans="1:4">
      <c r="A1933" s="4" t="str">
        <f t="shared" si="31"/>
        <v>20230304</v>
      </c>
      <c r="B1933" s="4" t="str">
        <f>"2381206529"</f>
        <v>2381206529</v>
      </c>
      <c r="C1933" s="4">
        <v>68.1</v>
      </c>
      <c r="D1933" s="4"/>
    </row>
    <row r="1934" s="1" customFormat="1" spans="1:4">
      <c r="A1934" s="4" t="str">
        <f t="shared" si="31"/>
        <v>20230304</v>
      </c>
      <c r="B1934" s="4" t="str">
        <f>"2381206425"</f>
        <v>2381206425</v>
      </c>
      <c r="C1934" s="4">
        <v>68</v>
      </c>
      <c r="D1934" s="4"/>
    </row>
    <row r="1935" s="1" customFormat="1" spans="1:4">
      <c r="A1935" s="4" t="str">
        <f t="shared" si="31"/>
        <v>20230304</v>
      </c>
      <c r="B1935" s="4" t="str">
        <f>"2381206720"</f>
        <v>2381206720</v>
      </c>
      <c r="C1935" s="4">
        <v>67.4</v>
      </c>
      <c r="D1935" s="4"/>
    </row>
    <row r="1936" s="1" customFormat="1" spans="1:4">
      <c r="A1936" s="4" t="str">
        <f t="shared" si="31"/>
        <v>20230304</v>
      </c>
      <c r="B1936" s="4" t="str">
        <f>"2381206122"</f>
        <v>2381206122</v>
      </c>
      <c r="C1936" s="4">
        <v>67.2</v>
      </c>
      <c r="D1936" s="4"/>
    </row>
    <row r="1937" s="1" customFormat="1" spans="1:4">
      <c r="A1937" s="4" t="str">
        <f t="shared" si="31"/>
        <v>20230304</v>
      </c>
      <c r="B1937" s="4" t="str">
        <f>"2381206808"</f>
        <v>2381206808</v>
      </c>
      <c r="C1937" s="4">
        <v>66.8</v>
      </c>
      <c r="D1937" s="4"/>
    </row>
    <row r="1938" s="1" customFormat="1" spans="1:4">
      <c r="A1938" s="4" t="str">
        <f t="shared" si="31"/>
        <v>20230304</v>
      </c>
      <c r="B1938" s="4" t="str">
        <f>"2381206811"</f>
        <v>2381206811</v>
      </c>
      <c r="C1938" s="4">
        <v>66.3</v>
      </c>
      <c r="D1938" s="4"/>
    </row>
    <row r="1939" s="1" customFormat="1" spans="1:4">
      <c r="A1939" s="4" t="str">
        <f t="shared" si="31"/>
        <v>20230304</v>
      </c>
      <c r="B1939" s="4" t="str">
        <f>"2381206913"</f>
        <v>2381206913</v>
      </c>
      <c r="C1939" s="4">
        <v>66.1</v>
      </c>
      <c r="D1939" s="4"/>
    </row>
    <row r="1940" s="1" customFormat="1" spans="1:4">
      <c r="A1940" s="4" t="str">
        <f t="shared" si="31"/>
        <v>20230304</v>
      </c>
      <c r="B1940" s="4" t="str">
        <f>"2381206410"</f>
        <v>2381206410</v>
      </c>
      <c r="C1940" s="4">
        <v>66</v>
      </c>
      <c r="D1940" s="4"/>
    </row>
    <row r="1941" s="1" customFormat="1" spans="1:4">
      <c r="A1941" s="4" t="str">
        <f t="shared" si="31"/>
        <v>20230304</v>
      </c>
      <c r="B1941" s="4" t="str">
        <f>"2381206203"</f>
        <v>2381206203</v>
      </c>
      <c r="C1941" s="4">
        <v>65.7</v>
      </c>
      <c r="D1941" s="4"/>
    </row>
    <row r="1942" s="1" customFormat="1" spans="1:4">
      <c r="A1942" s="4" t="str">
        <f t="shared" si="31"/>
        <v>20230304</v>
      </c>
      <c r="B1942" s="4" t="str">
        <f>"2381206812"</f>
        <v>2381206812</v>
      </c>
      <c r="C1942" s="4">
        <v>65.7</v>
      </c>
      <c r="D1942" s="4"/>
    </row>
    <row r="1943" s="1" customFormat="1" spans="1:4">
      <c r="A1943" s="4" t="str">
        <f t="shared" si="31"/>
        <v>20230304</v>
      </c>
      <c r="B1943" s="4" t="str">
        <f>"2381206402"</f>
        <v>2381206402</v>
      </c>
      <c r="C1943" s="4">
        <v>65.5</v>
      </c>
      <c r="D1943" s="4"/>
    </row>
    <row r="1944" s="1" customFormat="1" spans="1:4">
      <c r="A1944" s="4" t="str">
        <f t="shared" si="31"/>
        <v>20230304</v>
      </c>
      <c r="B1944" s="4" t="str">
        <f>"2381206427"</f>
        <v>2381206427</v>
      </c>
      <c r="C1944" s="4">
        <v>65.5</v>
      </c>
      <c r="D1944" s="4"/>
    </row>
    <row r="1945" s="1" customFormat="1" spans="1:4">
      <c r="A1945" s="4" t="str">
        <f t="shared" si="31"/>
        <v>20230304</v>
      </c>
      <c r="B1945" s="4" t="str">
        <f>"2381206523"</f>
        <v>2381206523</v>
      </c>
      <c r="C1945" s="4">
        <v>65.3</v>
      </c>
      <c r="D1945" s="4"/>
    </row>
    <row r="1946" s="1" customFormat="1" spans="1:4">
      <c r="A1946" s="4" t="str">
        <f t="shared" si="31"/>
        <v>20230304</v>
      </c>
      <c r="B1946" s="4" t="str">
        <f>"2381206510"</f>
        <v>2381206510</v>
      </c>
      <c r="C1946" s="4">
        <v>64.9</v>
      </c>
      <c r="D1946" s="4"/>
    </row>
    <row r="1947" s="1" customFormat="1" spans="1:4">
      <c r="A1947" s="4" t="str">
        <f t="shared" si="31"/>
        <v>20230304</v>
      </c>
      <c r="B1947" s="4" t="str">
        <f>"2381206601"</f>
        <v>2381206601</v>
      </c>
      <c r="C1947" s="4">
        <v>64.7</v>
      </c>
      <c r="D1947" s="4"/>
    </row>
    <row r="1948" s="1" customFormat="1" spans="1:4">
      <c r="A1948" s="4" t="str">
        <f t="shared" si="31"/>
        <v>20230304</v>
      </c>
      <c r="B1948" s="4" t="str">
        <f>"2381206610"</f>
        <v>2381206610</v>
      </c>
      <c r="C1948" s="4">
        <v>64.7</v>
      </c>
      <c r="D1948" s="4"/>
    </row>
    <row r="1949" s="1" customFormat="1" spans="1:4">
      <c r="A1949" s="4" t="str">
        <f t="shared" si="31"/>
        <v>20230304</v>
      </c>
      <c r="B1949" s="4" t="str">
        <f>"2381206623"</f>
        <v>2381206623</v>
      </c>
      <c r="C1949" s="4">
        <v>64.6</v>
      </c>
      <c r="D1949" s="4"/>
    </row>
    <row r="1950" s="1" customFormat="1" spans="1:4">
      <c r="A1950" s="4" t="str">
        <f t="shared" si="31"/>
        <v>20230304</v>
      </c>
      <c r="B1950" s="4" t="str">
        <f>"2381206620"</f>
        <v>2381206620</v>
      </c>
      <c r="C1950" s="4">
        <v>64.3</v>
      </c>
      <c r="D1950" s="4"/>
    </row>
    <row r="1951" s="1" customFormat="1" spans="1:4">
      <c r="A1951" s="4" t="str">
        <f t="shared" si="31"/>
        <v>20230304</v>
      </c>
      <c r="B1951" s="4" t="str">
        <f>"2381206925"</f>
        <v>2381206925</v>
      </c>
      <c r="C1951" s="4">
        <v>64.3</v>
      </c>
      <c r="D1951" s="4"/>
    </row>
    <row r="1952" s="1" customFormat="1" spans="1:4">
      <c r="A1952" s="4" t="str">
        <f t="shared" si="31"/>
        <v>20230304</v>
      </c>
      <c r="B1952" s="4" t="str">
        <f>"2381206327"</f>
        <v>2381206327</v>
      </c>
      <c r="C1952" s="4">
        <v>64.2</v>
      </c>
      <c r="D1952" s="4"/>
    </row>
    <row r="1953" s="1" customFormat="1" spans="1:4">
      <c r="A1953" s="4" t="str">
        <f t="shared" si="31"/>
        <v>20230304</v>
      </c>
      <c r="B1953" s="4" t="str">
        <f>"2381206228"</f>
        <v>2381206228</v>
      </c>
      <c r="C1953" s="4">
        <v>63.8</v>
      </c>
      <c r="D1953" s="4"/>
    </row>
    <row r="1954" s="1" customFormat="1" spans="1:4">
      <c r="A1954" s="4" t="str">
        <f t="shared" si="31"/>
        <v>20230304</v>
      </c>
      <c r="B1954" s="4" t="str">
        <f>"2381206918"</f>
        <v>2381206918</v>
      </c>
      <c r="C1954" s="4">
        <v>62.2</v>
      </c>
      <c r="D1954" s="4"/>
    </row>
    <row r="1955" s="1" customFormat="1" spans="1:4">
      <c r="A1955" s="4" t="str">
        <f t="shared" si="31"/>
        <v>20230304</v>
      </c>
      <c r="B1955" s="4" t="str">
        <f>"2381206524"</f>
        <v>2381206524</v>
      </c>
      <c r="C1955" s="4">
        <v>62.1</v>
      </c>
      <c r="D1955" s="4"/>
    </row>
    <row r="1956" s="1" customFormat="1" spans="1:4">
      <c r="A1956" s="4" t="str">
        <f t="shared" si="31"/>
        <v>20230304</v>
      </c>
      <c r="B1956" s="4" t="str">
        <f>"2381206230"</f>
        <v>2381206230</v>
      </c>
      <c r="C1956" s="4">
        <v>61.9</v>
      </c>
      <c r="D1956" s="4"/>
    </row>
    <row r="1957" s="1" customFormat="1" spans="1:4">
      <c r="A1957" s="4" t="str">
        <f t="shared" si="31"/>
        <v>20230304</v>
      </c>
      <c r="B1957" s="4" t="str">
        <f>"2381206303"</f>
        <v>2381206303</v>
      </c>
      <c r="C1957" s="4">
        <v>61.9</v>
      </c>
      <c r="D1957" s="4"/>
    </row>
    <row r="1958" s="1" customFormat="1" spans="1:4">
      <c r="A1958" s="4" t="str">
        <f t="shared" si="31"/>
        <v>20230304</v>
      </c>
      <c r="B1958" s="4" t="str">
        <f>"2381206613"</f>
        <v>2381206613</v>
      </c>
      <c r="C1958" s="4">
        <v>61.2</v>
      </c>
      <c r="D1958" s="4"/>
    </row>
    <row r="1959" s="1" customFormat="1" spans="1:4">
      <c r="A1959" s="4" t="str">
        <f t="shared" si="31"/>
        <v>20230304</v>
      </c>
      <c r="B1959" s="4" t="str">
        <f>"2381206329"</f>
        <v>2381206329</v>
      </c>
      <c r="C1959" s="4">
        <v>61</v>
      </c>
      <c r="D1959" s="4"/>
    </row>
    <row r="1960" s="1" customFormat="1" spans="1:4">
      <c r="A1960" s="4" t="str">
        <f t="shared" si="31"/>
        <v>20230304</v>
      </c>
      <c r="B1960" s="4" t="str">
        <f>"2381206919"</f>
        <v>2381206919</v>
      </c>
      <c r="C1960" s="4">
        <v>60.7</v>
      </c>
      <c r="D1960" s="4"/>
    </row>
    <row r="1961" s="1" customFormat="1" spans="1:4">
      <c r="A1961" s="4" t="str">
        <f t="shared" si="31"/>
        <v>20230304</v>
      </c>
      <c r="B1961" s="4" t="str">
        <f>"2381206906"</f>
        <v>2381206906</v>
      </c>
      <c r="C1961" s="4">
        <v>60.6</v>
      </c>
      <c r="D1961" s="4"/>
    </row>
    <row r="1962" s="1" customFormat="1" spans="1:4">
      <c r="A1962" s="4" t="str">
        <f t="shared" si="31"/>
        <v>20230304</v>
      </c>
      <c r="B1962" s="4" t="str">
        <f>"2381206815"</f>
        <v>2381206815</v>
      </c>
      <c r="C1962" s="4">
        <v>59.7</v>
      </c>
      <c r="D1962" s="4"/>
    </row>
    <row r="1963" s="1" customFormat="1" spans="1:4">
      <c r="A1963" s="4" t="str">
        <f t="shared" si="31"/>
        <v>20230304</v>
      </c>
      <c r="B1963" s="4" t="str">
        <f>"2381206706"</f>
        <v>2381206706</v>
      </c>
      <c r="C1963" s="4">
        <v>58.4</v>
      </c>
      <c r="D1963" s="4"/>
    </row>
    <row r="1964" s="1" customFormat="1" spans="1:4">
      <c r="A1964" s="4" t="str">
        <f t="shared" si="31"/>
        <v>20230304</v>
      </c>
      <c r="B1964" s="4" t="str">
        <f>"2381206129"</f>
        <v>2381206129</v>
      </c>
      <c r="C1964" s="4">
        <v>57.6</v>
      </c>
      <c r="D1964" s="4"/>
    </row>
    <row r="1965" s="1" customFormat="1" spans="1:4">
      <c r="A1965" s="4" t="str">
        <f t="shared" si="31"/>
        <v>20230304</v>
      </c>
      <c r="B1965" s="4" t="str">
        <f>"2381206224"</f>
        <v>2381206224</v>
      </c>
      <c r="C1965" s="4">
        <v>56.3</v>
      </c>
      <c r="D1965" s="4"/>
    </row>
    <row r="1966" s="1" customFormat="1" spans="1:4">
      <c r="A1966" s="4" t="str">
        <f t="shared" si="31"/>
        <v>20230304</v>
      </c>
      <c r="B1966" s="4" t="str">
        <f>"2381206725"</f>
        <v>2381206725</v>
      </c>
      <c r="C1966" s="4">
        <v>56.3</v>
      </c>
      <c r="D1966" s="4"/>
    </row>
    <row r="1967" s="1" customFormat="1" spans="1:4">
      <c r="A1967" s="4" t="str">
        <f t="shared" si="31"/>
        <v>20230304</v>
      </c>
      <c r="B1967" s="4" t="str">
        <f>"2381206405"</f>
        <v>2381206405</v>
      </c>
      <c r="C1967" s="4">
        <v>54.9</v>
      </c>
      <c r="D1967" s="4"/>
    </row>
    <row r="1968" s="1" customFormat="1" spans="1:4">
      <c r="A1968" s="4" t="str">
        <f t="shared" si="31"/>
        <v>20230304</v>
      </c>
      <c r="B1968" s="4" t="str">
        <f>"2381206227"</f>
        <v>2381206227</v>
      </c>
      <c r="C1968" s="4">
        <v>52.8</v>
      </c>
      <c r="D1968" s="4"/>
    </row>
    <row r="1969" s="1" customFormat="1" spans="1:4">
      <c r="A1969" s="4" t="str">
        <f t="shared" si="31"/>
        <v>20230304</v>
      </c>
      <c r="B1969" s="4" t="str">
        <f>"2381206201"</f>
        <v>2381206201</v>
      </c>
      <c r="C1969" s="4">
        <v>0</v>
      </c>
      <c r="D1969" s="4" t="s">
        <v>5</v>
      </c>
    </row>
    <row r="1970" s="1" customFormat="1" spans="1:4">
      <c r="A1970" s="4" t="str">
        <f t="shared" si="31"/>
        <v>20230304</v>
      </c>
      <c r="B1970" s="4" t="str">
        <f>"2381206210"</f>
        <v>2381206210</v>
      </c>
      <c r="C1970" s="4">
        <v>0</v>
      </c>
      <c r="D1970" s="4" t="s">
        <v>5</v>
      </c>
    </row>
    <row r="1971" s="1" customFormat="1" spans="1:4">
      <c r="A1971" s="4" t="str">
        <f t="shared" si="31"/>
        <v>20230304</v>
      </c>
      <c r="B1971" s="4" t="str">
        <f>"2381206213"</f>
        <v>2381206213</v>
      </c>
      <c r="C1971" s="4">
        <v>0</v>
      </c>
      <c r="D1971" s="4" t="s">
        <v>5</v>
      </c>
    </row>
    <row r="1972" s="1" customFormat="1" spans="1:4">
      <c r="A1972" s="4" t="str">
        <f t="shared" si="31"/>
        <v>20230304</v>
      </c>
      <c r="B1972" s="4" t="str">
        <f>"2381206214"</f>
        <v>2381206214</v>
      </c>
      <c r="C1972" s="4">
        <v>0</v>
      </c>
      <c r="D1972" s="4" t="s">
        <v>5</v>
      </c>
    </row>
    <row r="1973" s="1" customFormat="1" spans="1:4">
      <c r="A1973" s="4" t="str">
        <f t="shared" si="31"/>
        <v>20230304</v>
      </c>
      <c r="B1973" s="4" t="str">
        <f>"2381206215"</f>
        <v>2381206215</v>
      </c>
      <c r="C1973" s="4">
        <v>0</v>
      </c>
      <c r="D1973" s="4" t="s">
        <v>5</v>
      </c>
    </row>
    <row r="1974" s="1" customFormat="1" spans="1:4">
      <c r="A1974" s="4" t="str">
        <f t="shared" si="31"/>
        <v>20230304</v>
      </c>
      <c r="B1974" s="4" t="str">
        <f>"2381206219"</f>
        <v>2381206219</v>
      </c>
      <c r="C1974" s="4">
        <v>0</v>
      </c>
      <c r="D1974" s="4" t="s">
        <v>5</v>
      </c>
    </row>
    <row r="1975" s="1" customFormat="1" spans="1:4">
      <c r="A1975" s="4" t="str">
        <f t="shared" si="31"/>
        <v>20230304</v>
      </c>
      <c r="B1975" s="4" t="str">
        <f>"2381206220"</f>
        <v>2381206220</v>
      </c>
      <c r="C1975" s="4">
        <v>0</v>
      </c>
      <c r="D1975" s="4" t="s">
        <v>5</v>
      </c>
    </row>
    <row r="1976" s="1" customFormat="1" spans="1:4">
      <c r="A1976" s="4" t="str">
        <f t="shared" si="31"/>
        <v>20230304</v>
      </c>
      <c r="B1976" s="4" t="str">
        <f>"2381206221"</f>
        <v>2381206221</v>
      </c>
      <c r="C1976" s="4">
        <v>0</v>
      </c>
      <c r="D1976" s="4" t="s">
        <v>5</v>
      </c>
    </row>
    <row r="1977" s="1" customFormat="1" spans="1:4">
      <c r="A1977" s="4" t="str">
        <f t="shared" si="31"/>
        <v>20230304</v>
      </c>
      <c r="B1977" s="4" t="str">
        <f>"2381206223"</f>
        <v>2381206223</v>
      </c>
      <c r="C1977" s="4">
        <v>0</v>
      </c>
      <c r="D1977" s="4" t="s">
        <v>5</v>
      </c>
    </row>
    <row r="1978" s="1" customFormat="1" spans="1:4">
      <c r="A1978" s="4" t="str">
        <f t="shared" si="31"/>
        <v>20230304</v>
      </c>
      <c r="B1978" s="4" t="str">
        <f>"2381206229"</f>
        <v>2381206229</v>
      </c>
      <c r="C1978" s="4">
        <v>0</v>
      </c>
      <c r="D1978" s="4" t="s">
        <v>5</v>
      </c>
    </row>
    <row r="1979" s="1" customFormat="1" spans="1:4">
      <c r="A1979" s="4" t="str">
        <f t="shared" si="31"/>
        <v>20230304</v>
      </c>
      <c r="B1979" s="4" t="str">
        <f>"2381206302"</f>
        <v>2381206302</v>
      </c>
      <c r="C1979" s="4">
        <v>0</v>
      </c>
      <c r="D1979" s="4" t="s">
        <v>5</v>
      </c>
    </row>
    <row r="1980" s="1" customFormat="1" spans="1:4">
      <c r="A1980" s="4" t="str">
        <f t="shared" si="31"/>
        <v>20230304</v>
      </c>
      <c r="B1980" s="4" t="str">
        <f>"2381206309"</f>
        <v>2381206309</v>
      </c>
      <c r="C1980" s="4">
        <v>0</v>
      </c>
      <c r="D1980" s="4" t="s">
        <v>5</v>
      </c>
    </row>
    <row r="1981" s="1" customFormat="1" spans="1:4">
      <c r="A1981" s="4" t="str">
        <f t="shared" si="31"/>
        <v>20230304</v>
      </c>
      <c r="B1981" s="4" t="str">
        <f>"2381206310"</f>
        <v>2381206310</v>
      </c>
      <c r="C1981" s="4">
        <v>0</v>
      </c>
      <c r="D1981" s="4" t="s">
        <v>5</v>
      </c>
    </row>
    <row r="1982" s="1" customFormat="1" spans="1:4">
      <c r="A1982" s="4" t="str">
        <f t="shared" si="31"/>
        <v>20230304</v>
      </c>
      <c r="B1982" s="4" t="str">
        <f>"2381206314"</f>
        <v>2381206314</v>
      </c>
      <c r="C1982" s="4">
        <v>0</v>
      </c>
      <c r="D1982" s="4" t="s">
        <v>5</v>
      </c>
    </row>
    <row r="1983" s="1" customFormat="1" spans="1:4">
      <c r="A1983" s="4" t="str">
        <f t="shared" si="31"/>
        <v>20230304</v>
      </c>
      <c r="B1983" s="4" t="str">
        <f>"2381206315"</f>
        <v>2381206315</v>
      </c>
      <c r="C1983" s="4">
        <v>0</v>
      </c>
      <c r="D1983" s="4" t="s">
        <v>5</v>
      </c>
    </row>
    <row r="1984" s="1" customFormat="1" spans="1:4">
      <c r="A1984" s="4" t="str">
        <f t="shared" si="31"/>
        <v>20230304</v>
      </c>
      <c r="B1984" s="4" t="str">
        <f>"2381206316"</f>
        <v>2381206316</v>
      </c>
      <c r="C1984" s="4">
        <v>0</v>
      </c>
      <c r="D1984" s="4" t="s">
        <v>5</v>
      </c>
    </row>
    <row r="1985" s="1" customFormat="1" spans="1:4">
      <c r="A1985" s="4" t="str">
        <f t="shared" si="31"/>
        <v>20230304</v>
      </c>
      <c r="B1985" s="4" t="str">
        <f>"2381206323"</f>
        <v>2381206323</v>
      </c>
      <c r="C1985" s="4">
        <v>0</v>
      </c>
      <c r="D1985" s="4" t="s">
        <v>5</v>
      </c>
    </row>
    <row r="1986" s="1" customFormat="1" spans="1:4">
      <c r="A1986" s="4" t="str">
        <f t="shared" si="31"/>
        <v>20230304</v>
      </c>
      <c r="B1986" s="4" t="str">
        <f>"2381206324"</f>
        <v>2381206324</v>
      </c>
      <c r="C1986" s="4">
        <v>0</v>
      </c>
      <c r="D1986" s="4" t="s">
        <v>5</v>
      </c>
    </row>
    <row r="1987" s="1" customFormat="1" spans="1:4">
      <c r="A1987" s="4" t="str">
        <f t="shared" si="31"/>
        <v>20230304</v>
      </c>
      <c r="B1987" s="4" t="str">
        <f>"2381206328"</f>
        <v>2381206328</v>
      </c>
      <c r="C1987" s="4">
        <v>0</v>
      </c>
      <c r="D1987" s="4" t="s">
        <v>5</v>
      </c>
    </row>
    <row r="1988" s="1" customFormat="1" spans="1:4">
      <c r="A1988" s="4" t="str">
        <f t="shared" si="31"/>
        <v>20230304</v>
      </c>
      <c r="B1988" s="4" t="str">
        <f>"2381206403"</f>
        <v>2381206403</v>
      </c>
      <c r="C1988" s="4">
        <v>0</v>
      </c>
      <c r="D1988" s="4" t="s">
        <v>5</v>
      </c>
    </row>
    <row r="1989" s="1" customFormat="1" spans="1:4">
      <c r="A1989" s="4" t="str">
        <f t="shared" ref="A1989:A2051" si="32">"20230304"</f>
        <v>20230304</v>
      </c>
      <c r="B1989" s="4" t="str">
        <f>"2381206406"</f>
        <v>2381206406</v>
      </c>
      <c r="C1989" s="4">
        <v>0</v>
      </c>
      <c r="D1989" s="4" t="s">
        <v>5</v>
      </c>
    </row>
    <row r="1990" s="1" customFormat="1" spans="1:4">
      <c r="A1990" s="4" t="str">
        <f t="shared" si="32"/>
        <v>20230304</v>
      </c>
      <c r="B1990" s="4" t="str">
        <f>"2381206407"</f>
        <v>2381206407</v>
      </c>
      <c r="C1990" s="4">
        <v>0</v>
      </c>
      <c r="D1990" s="4" t="s">
        <v>5</v>
      </c>
    </row>
    <row r="1991" s="1" customFormat="1" spans="1:4">
      <c r="A1991" s="4" t="str">
        <f t="shared" si="32"/>
        <v>20230304</v>
      </c>
      <c r="B1991" s="4" t="str">
        <f>"2381206408"</f>
        <v>2381206408</v>
      </c>
      <c r="C1991" s="4">
        <v>0</v>
      </c>
      <c r="D1991" s="4" t="s">
        <v>5</v>
      </c>
    </row>
    <row r="1992" s="1" customFormat="1" spans="1:4">
      <c r="A1992" s="4" t="str">
        <f t="shared" si="32"/>
        <v>20230304</v>
      </c>
      <c r="B1992" s="4" t="str">
        <f>"2381206411"</f>
        <v>2381206411</v>
      </c>
      <c r="C1992" s="4">
        <v>0</v>
      </c>
      <c r="D1992" s="4" t="s">
        <v>5</v>
      </c>
    </row>
    <row r="1993" s="1" customFormat="1" spans="1:4">
      <c r="A1993" s="4" t="str">
        <f t="shared" si="32"/>
        <v>20230304</v>
      </c>
      <c r="B1993" s="4" t="str">
        <f>"2381206413"</f>
        <v>2381206413</v>
      </c>
      <c r="C1993" s="4">
        <v>0</v>
      </c>
      <c r="D1993" s="4" t="s">
        <v>5</v>
      </c>
    </row>
    <row r="1994" s="1" customFormat="1" spans="1:4">
      <c r="A1994" s="4" t="str">
        <f t="shared" si="32"/>
        <v>20230304</v>
      </c>
      <c r="B1994" s="4" t="str">
        <f>"2381206419"</f>
        <v>2381206419</v>
      </c>
      <c r="C1994" s="4">
        <v>0</v>
      </c>
      <c r="D1994" s="4" t="s">
        <v>5</v>
      </c>
    </row>
    <row r="1995" s="1" customFormat="1" spans="1:4">
      <c r="A1995" s="4" t="str">
        <f t="shared" si="32"/>
        <v>20230304</v>
      </c>
      <c r="B1995" s="4" t="str">
        <f>"2381206428"</f>
        <v>2381206428</v>
      </c>
      <c r="C1995" s="4">
        <v>0</v>
      </c>
      <c r="D1995" s="4" t="s">
        <v>5</v>
      </c>
    </row>
    <row r="1996" s="1" customFormat="1" spans="1:4">
      <c r="A1996" s="4" t="str">
        <f t="shared" si="32"/>
        <v>20230304</v>
      </c>
      <c r="B1996" s="4" t="str">
        <f>"2381206429"</f>
        <v>2381206429</v>
      </c>
      <c r="C1996" s="4">
        <v>0</v>
      </c>
      <c r="D1996" s="4" t="s">
        <v>5</v>
      </c>
    </row>
    <row r="1997" s="1" customFormat="1" spans="1:4">
      <c r="A1997" s="4" t="str">
        <f t="shared" si="32"/>
        <v>20230304</v>
      </c>
      <c r="B1997" s="4" t="str">
        <f>"2381206430"</f>
        <v>2381206430</v>
      </c>
      <c r="C1997" s="4">
        <v>0</v>
      </c>
      <c r="D1997" s="4" t="s">
        <v>5</v>
      </c>
    </row>
    <row r="1998" s="1" customFormat="1" spans="1:4">
      <c r="A1998" s="4" t="str">
        <f t="shared" si="32"/>
        <v>20230304</v>
      </c>
      <c r="B1998" s="4" t="str">
        <f>"2381206501"</f>
        <v>2381206501</v>
      </c>
      <c r="C1998" s="4">
        <v>0</v>
      </c>
      <c r="D1998" s="4" t="s">
        <v>5</v>
      </c>
    </row>
    <row r="1999" s="1" customFormat="1" spans="1:4">
      <c r="A1999" s="4" t="str">
        <f t="shared" si="32"/>
        <v>20230304</v>
      </c>
      <c r="B1999" s="4" t="str">
        <f>"2381206502"</f>
        <v>2381206502</v>
      </c>
      <c r="C1999" s="4">
        <v>0</v>
      </c>
      <c r="D1999" s="4" t="s">
        <v>5</v>
      </c>
    </row>
    <row r="2000" s="1" customFormat="1" spans="1:4">
      <c r="A2000" s="4" t="str">
        <f t="shared" si="32"/>
        <v>20230304</v>
      </c>
      <c r="B2000" s="4" t="str">
        <f>"2381206505"</f>
        <v>2381206505</v>
      </c>
      <c r="C2000" s="4">
        <v>0</v>
      </c>
      <c r="D2000" s="4" t="s">
        <v>5</v>
      </c>
    </row>
    <row r="2001" s="1" customFormat="1" spans="1:4">
      <c r="A2001" s="4" t="str">
        <f t="shared" si="32"/>
        <v>20230304</v>
      </c>
      <c r="B2001" s="4" t="str">
        <f>"2381206507"</f>
        <v>2381206507</v>
      </c>
      <c r="C2001" s="4">
        <v>0</v>
      </c>
      <c r="D2001" s="4" t="s">
        <v>5</v>
      </c>
    </row>
    <row r="2002" s="1" customFormat="1" spans="1:4">
      <c r="A2002" s="4" t="str">
        <f t="shared" si="32"/>
        <v>20230304</v>
      </c>
      <c r="B2002" s="4" t="str">
        <f>"2381206514"</f>
        <v>2381206514</v>
      </c>
      <c r="C2002" s="4">
        <v>0</v>
      </c>
      <c r="D2002" s="4" t="s">
        <v>5</v>
      </c>
    </row>
    <row r="2003" s="1" customFormat="1" spans="1:4">
      <c r="A2003" s="4" t="str">
        <f t="shared" si="32"/>
        <v>20230304</v>
      </c>
      <c r="B2003" s="4" t="str">
        <f>"2381206517"</f>
        <v>2381206517</v>
      </c>
      <c r="C2003" s="4">
        <v>0</v>
      </c>
      <c r="D2003" s="4" t="s">
        <v>5</v>
      </c>
    </row>
    <row r="2004" s="1" customFormat="1" spans="1:4">
      <c r="A2004" s="4" t="str">
        <f t="shared" si="32"/>
        <v>20230304</v>
      </c>
      <c r="B2004" s="4" t="str">
        <f>"2381206525"</f>
        <v>2381206525</v>
      </c>
      <c r="C2004" s="4">
        <v>0</v>
      </c>
      <c r="D2004" s="4" t="s">
        <v>5</v>
      </c>
    </row>
    <row r="2005" s="1" customFormat="1" spans="1:4">
      <c r="A2005" s="4" t="str">
        <f t="shared" si="32"/>
        <v>20230304</v>
      </c>
      <c r="B2005" s="4" t="str">
        <f>"2381206526"</f>
        <v>2381206526</v>
      </c>
      <c r="C2005" s="4">
        <v>0</v>
      </c>
      <c r="D2005" s="4" t="s">
        <v>5</v>
      </c>
    </row>
    <row r="2006" s="1" customFormat="1" spans="1:4">
      <c r="A2006" s="4" t="str">
        <f t="shared" si="32"/>
        <v>20230304</v>
      </c>
      <c r="B2006" s="4" t="str">
        <f>"2381206530"</f>
        <v>2381206530</v>
      </c>
      <c r="C2006" s="4">
        <v>0</v>
      </c>
      <c r="D2006" s="4" t="s">
        <v>5</v>
      </c>
    </row>
    <row r="2007" s="1" customFormat="1" spans="1:4">
      <c r="A2007" s="4" t="str">
        <f t="shared" si="32"/>
        <v>20230304</v>
      </c>
      <c r="B2007" s="4" t="str">
        <f>"2381206602"</f>
        <v>2381206602</v>
      </c>
      <c r="C2007" s="4">
        <v>0</v>
      </c>
      <c r="D2007" s="4" t="s">
        <v>5</v>
      </c>
    </row>
    <row r="2008" s="1" customFormat="1" spans="1:4">
      <c r="A2008" s="4" t="str">
        <f t="shared" si="32"/>
        <v>20230304</v>
      </c>
      <c r="B2008" s="4" t="str">
        <f>"2381206604"</f>
        <v>2381206604</v>
      </c>
      <c r="C2008" s="4">
        <v>0</v>
      </c>
      <c r="D2008" s="4" t="s">
        <v>5</v>
      </c>
    </row>
    <row r="2009" s="1" customFormat="1" spans="1:4">
      <c r="A2009" s="4" t="str">
        <f t="shared" si="32"/>
        <v>20230304</v>
      </c>
      <c r="B2009" s="4" t="str">
        <f>"2381206608"</f>
        <v>2381206608</v>
      </c>
      <c r="C2009" s="4">
        <v>0</v>
      </c>
      <c r="D2009" s="4" t="s">
        <v>5</v>
      </c>
    </row>
    <row r="2010" s="1" customFormat="1" spans="1:4">
      <c r="A2010" s="4" t="str">
        <f t="shared" si="32"/>
        <v>20230304</v>
      </c>
      <c r="B2010" s="4" t="str">
        <f>"2381206611"</f>
        <v>2381206611</v>
      </c>
      <c r="C2010" s="4">
        <v>0</v>
      </c>
      <c r="D2010" s="4" t="s">
        <v>5</v>
      </c>
    </row>
    <row r="2011" s="1" customFormat="1" spans="1:4">
      <c r="A2011" s="4" t="str">
        <f t="shared" si="32"/>
        <v>20230304</v>
      </c>
      <c r="B2011" s="4" t="str">
        <f>"2381206612"</f>
        <v>2381206612</v>
      </c>
      <c r="C2011" s="4">
        <v>0</v>
      </c>
      <c r="D2011" s="4" t="s">
        <v>5</v>
      </c>
    </row>
    <row r="2012" s="1" customFormat="1" spans="1:4">
      <c r="A2012" s="4" t="str">
        <f t="shared" si="32"/>
        <v>20230304</v>
      </c>
      <c r="B2012" s="4" t="str">
        <f>"2381206617"</f>
        <v>2381206617</v>
      </c>
      <c r="C2012" s="4">
        <v>0</v>
      </c>
      <c r="D2012" s="4" t="s">
        <v>5</v>
      </c>
    </row>
    <row r="2013" s="1" customFormat="1" spans="1:4">
      <c r="A2013" s="4" t="str">
        <f t="shared" si="32"/>
        <v>20230304</v>
      </c>
      <c r="B2013" s="4" t="str">
        <f>"2381206618"</f>
        <v>2381206618</v>
      </c>
      <c r="C2013" s="4">
        <v>0</v>
      </c>
      <c r="D2013" s="4" t="s">
        <v>5</v>
      </c>
    </row>
    <row r="2014" s="1" customFormat="1" spans="1:4">
      <c r="A2014" s="4" t="str">
        <f t="shared" si="32"/>
        <v>20230304</v>
      </c>
      <c r="B2014" s="4" t="str">
        <f>"2381206621"</f>
        <v>2381206621</v>
      </c>
      <c r="C2014" s="4">
        <v>0</v>
      </c>
      <c r="D2014" s="4" t="s">
        <v>5</v>
      </c>
    </row>
    <row r="2015" s="1" customFormat="1" spans="1:4">
      <c r="A2015" s="4" t="str">
        <f t="shared" si="32"/>
        <v>20230304</v>
      </c>
      <c r="B2015" s="4" t="str">
        <f>"2381206622"</f>
        <v>2381206622</v>
      </c>
      <c r="C2015" s="4">
        <v>0</v>
      </c>
      <c r="D2015" s="4" t="s">
        <v>5</v>
      </c>
    </row>
    <row r="2016" s="1" customFormat="1" spans="1:4">
      <c r="A2016" s="4" t="str">
        <f t="shared" si="32"/>
        <v>20230304</v>
      </c>
      <c r="B2016" s="4" t="str">
        <f>"2381206702"</f>
        <v>2381206702</v>
      </c>
      <c r="C2016" s="4">
        <v>0</v>
      </c>
      <c r="D2016" s="4" t="s">
        <v>5</v>
      </c>
    </row>
    <row r="2017" s="1" customFormat="1" spans="1:4">
      <c r="A2017" s="4" t="str">
        <f t="shared" si="32"/>
        <v>20230304</v>
      </c>
      <c r="B2017" s="4" t="str">
        <f>"2381206705"</f>
        <v>2381206705</v>
      </c>
      <c r="C2017" s="4">
        <v>0</v>
      </c>
      <c r="D2017" s="4" t="s">
        <v>5</v>
      </c>
    </row>
    <row r="2018" s="1" customFormat="1" spans="1:4">
      <c r="A2018" s="4" t="str">
        <f t="shared" si="32"/>
        <v>20230304</v>
      </c>
      <c r="B2018" s="4" t="str">
        <f>"2381206708"</f>
        <v>2381206708</v>
      </c>
      <c r="C2018" s="4">
        <v>0</v>
      </c>
      <c r="D2018" s="4" t="s">
        <v>5</v>
      </c>
    </row>
    <row r="2019" s="1" customFormat="1" spans="1:4">
      <c r="A2019" s="4" t="str">
        <f t="shared" si="32"/>
        <v>20230304</v>
      </c>
      <c r="B2019" s="4" t="str">
        <f>"2381206712"</f>
        <v>2381206712</v>
      </c>
      <c r="C2019" s="4">
        <v>0</v>
      </c>
      <c r="D2019" s="4" t="s">
        <v>5</v>
      </c>
    </row>
    <row r="2020" s="1" customFormat="1" spans="1:4">
      <c r="A2020" s="4" t="str">
        <f t="shared" si="32"/>
        <v>20230304</v>
      </c>
      <c r="B2020" s="4" t="str">
        <f>"2381206713"</f>
        <v>2381206713</v>
      </c>
      <c r="C2020" s="4">
        <v>0</v>
      </c>
      <c r="D2020" s="4" t="s">
        <v>5</v>
      </c>
    </row>
    <row r="2021" s="1" customFormat="1" spans="1:4">
      <c r="A2021" s="4" t="str">
        <f t="shared" si="32"/>
        <v>20230304</v>
      </c>
      <c r="B2021" s="4" t="str">
        <f>"2381206715"</f>
        <v>2381206715</v>
      </c>
      <c r="C2021" s="4">
        <v>0</v>
      </c>
      <c r="D2021" s="4" t="s">
        <v>5</v>
      </c>
    </row>
    <row r="2022" s="1" customFormat="1" spans="1:4">
      <c r="A2022" s="4" t="str">
        <f t="shared" si="32"/>
        <v>20230304</v>
      </c>
      <c r="B2022" s="4" t="str">
        <f>"2381206723"</f>
        <v>2381206723</v>
      </c>
      <c r="C2022" s="4">
        <v>0</v>
      </c>
      <c r="D2022" s="4" t="s">
        <v>5</v>
      </c>
    </row>
    <row r="2023" s="1" customFormat="1" spans="1:4">
      <c r="A2023" s="4" t="str">
        <f t="shared" si="32"/>
        <v>20230304</v>
      </c>
      <c r="B2023" s="4" t="str">
        <f>"2381206726"</f>
        <v>2381206726</v>
      </c>
      <c r="C2023" s="4">
        <v>0</v>
      </c>
      <c r="D2023" s="4" t="s">
        <v>5</v>
      </c>
    </row>
    <row r="2024" s="1" customFormat="1" spans="1:4">
      <c r="A2024" s="4" t="str">
        <f t="shared" si="32"/>
        <v>20230304</v>
      </c>
      <c r="B2024" s="4" t="str">
        <f>"2381206729"</f>
        <v>2381206729</v>
      </c>
      <c r="C2024" s="4">
        <v>0</v>
      </c>
      <c r="D2024" s="4" t="s">
        <v>5</v>
      </c>
    </row>
    <row r="2025" s="1" customFormat="1" spans="1:4">
      <c r="A2025" s="4" t="str">
        <f t="shared" si="32"/>
        <v>20230304</v>
      </c>
      <c r="B2025" s="4" t="str">
        <f>"2381206730"</f>
        <v>2381206730</v>
      </c>
      <c r="C2025" s="4">
        <v>0</v>
      </c>
      <c r="D2025" s="4" t="s">
        <v>5</v>
      </c>
    </row>
    <row r="2026" s="1" customFormat="1" spans="1:4">
      <c r="A2026" s="4" t="str">
        <f t="shared" si="32"/>
        <v>20230304</v>
      </c>
      <c r="B2026" s="4" t="str">
        <f>"2381206805"</f>
        <v>2381206805</v>
      </c>
      <c r="C2026" s="4">
        <v>0</v>
      </c>
      <c r="D2026" s="4" t="s">
        <v>5</v>
      </c>
    </row>
    <row r="2027" s="1" customFormat="1" spans="1:4">
      <c r="A2027" s="4" t="str">
        <f t="shared" si="32"/>
        <v>20230304</v>
      </c>
      <c r="B2027" s="4" t="str">
        <f>"2381206809"</f>
        <v>2381206809</v>
      </c>
      <c r="C2027" s="4">
        <v>0</v>
      </c>
      <c r="D2027" s="4" t="s">
        <v>5</v>
      </c>
    </row>
    <row r="2028" s="1" customFormat="1" spans="1:4">
      <c r="A2028" s="4" t="str">
        <f t="shared" si="32"/>
        <v>20230304</v>
      </c>
      <c r="B2028" s="4" t="str">
        <f>"2381206810"</f>
        <v>2381206810</v>
      </c>
      <c r="C2028" s="4">
        <v>0</v>
      </c>
      <c r="D2028" s="4" t="s">
        <v>5</v>
      </c>
    </row>
    <row r="2029" s="1" customFormat="1" spans="1:4">
      <c r="A2029" s="4" t="str">
        <f t="shared" si="32"/>
        <v>20230304</v>
      </c>
      <c r="B2029" s="4" t="str">
        <f>"2381206816"</f>
        <v>2381206816</v>
      </c>
      <c r="C2029" s="4">
        <v>0</v>
      </c>
      <c r="D2029" s="4" t="s">
        <v>5</v>
      </c>
    </row>
    <row r="2030" s="1" customFormat="1" spans="1:4">
      <c r="A2030" s="4" t="str">
        <f t="shared" si="32"/>
        <v>20230304</v>
      </c>
      <c r="B2030" s="4" t="str">
        <f>"2381206817"</f>
        <v>2381206817</v>
      </c>
      <c r="C2030" s="4">
        <v>0</v>
      </c>
      <c r="D2030" s="4" t="s">
        <v>5</v>
      </c>
    </row>
    <row r="2031" s="1" customFormat="1" spans="1:4">
      <c r="A2031" s="4" t="str">
        <f t="shared" si="32"/>
        <v>20230304</v>
      </c>
      <c r="B2031" s="4" t="str">
        <f>"2381206820"</f>
        <v>2381206820</v>
      </c>
      <c r="C2031" s="4">
        <v>0</v>
      </c>
      <c r="D2031" s="4" t="s">
        <v>5</v>
      </c>
    </row>
    <row r="2032" s="1" customFormat="1" spans="1:4">
      <c r="A2032" s="4" t="str">
        <f t="shared" si="32"/>
        <v>20230304</v>
      </c>
      <c r="B2032" s="4" t="str">
        <f>"2381206822"</f>
        <v>2381206822</v>
      </c>
      <c r="C2032" s="4">
        <v>0</v>
      </c>
      <c r="D2032" s="4" t="s">
        <v>5</v>
      </c>
    </row>
    <row r="2033" s="1" customFormat="1" spans="1:4">
      <c r="A2033" s="4" t="str">
        <f t="shared" si="32"/>
        <v>20230304</v>
      </c>
      <c r="B2033" s="4" t="str">
        <f>"2381206823"</f>
        <v>2381206823</v>
      </c>
      <c r="C2033" s="4">
        <v>0</v>
      </c>
      <c r="D2033" s="4" t="s">
        <v>5</v>
      </c>
    </row>
    <row r="2034" s="1" customFormat="1" spans="1:4">
      <c r="A2034" s="4" t="str">
        <f t="shared" si="32"/>
        <v>20230304</v>
      </c>
      <c r="B2034" s="4" t="str">
        <f>"2381206826"</f>
        <v>2381206826</v>
      </c>
      <c r="C2034" s="4">
        <v>0</v>
      </c>
      <c r="D2034" s="4" t="s">
        <v>5</v>
      </c>
    </row>
    <row r="2035" s="1" customFormat="1" spans="1:4">
      <c r="A2035" s="4" t="str">
        <f t="shared" si="32"/>
        <v>20230304</v>
      </c>
      <c r="B2035" s="4" t="str">
        <f>"2381206827"</f>
        <v>2381206827</v>
      </c>
      <c r="C2035" s="4">
        <v>0</v>
      </c>
      <c r="D2035" s="4" t="s">
        <v>5</v>
      </c>
    </row>
    <row r="2036" s="1" customFormat="1" spans="1:4">
      <c r="A2036" s="4" t="str">
        <f t="shared" si="32"/>
        <v>20230304</v>
      </c>
      <c r="B2036" s="4" t="str">
        <f>"2381206901"</f>
        <v>2381206901</v>
      </c>
      <c r="C2036" s="4">
        <v>0</v>
      </c>
      <c r="D2036" s="4" t="s">
        <v>5</v>
      </c>
    </row>
    <row r="2037" s="1" customFormat="1" spans="1:4">
      <c r="A2037" s="4" t="str">
        <f t="shared" si="32"/>
        <v>20230304</v>
      </c>
      <c r="B2037" s="4" t="str">
        <f>"2381206904"</f>
        <v>2381206904</v>
      </c>
      <c r="C2037" s="4">
        <v>0</v>
      </c>
      <c r="D2037" s="4" t="s">
        <v>5</v>
      </c>
    </row>
    <row r="2038" s="1" customFormat="1" spans="1:4">
      <c r="A2038" s="4" t="str">
        <f t="shared" si="32"/>
        <v>20230304</v>
      </c>
      <c r="B2038" s="4" t="str">
        <f>"2381206905"</f>
        <v>2381206905</v>
      </c>
      <c r="C2038" s="4">
        <v>0</v>
      </c>
      <c r="D2038" s="4" t="s">
        <v>5</v>
      </c>
    </row>
    <row r="2039" s="1" customFormat="1" spans="1:4">
      <c r="A2039" s="4" t="str">
        <f t="shared" si="32"/>
        <v>20230304</v>
      </c>
      <c r="B2039" s="4" t="str">
        <f>"2381206907"</f>
        <v>2381206907</v>
      </c>
      <c r="C2039" s="4">
        <v>0</v>
      </c>
      <c r="D2039" s="4" t="s">
        <v>5</v>
      </c>
    </row>
    <row r="2040" s="1" customFormat="1" spans="1:4">
      <c r="A2040" s="4" t="str">
        <f t="shared" si="32"/>
        <v>20230304</v>
      </c>
      <c r="B2040" s="4" t="str">
        <f>"2381206909"</f>
        <v>2381206909</v>
      </c>
      <c r="C2040" s="4">
        <v>0</v>
      </c>
      <c r="D2040" s="4" t="s">
        <v>5</v>
      </c>
    </row>
    <row r="2041" s="1" customFormat="1" spans="1:4">
      <c r="A2041" s="4" t="str">
        <f t="shared" si="32"/>
        <v>20230304</v>
      </c>
      <c r="B2041" s="4" t="str">
        <f>"2381206915"</f>
        <v>2381206915</v>
      </c>
      <c r="C2041" s="4">
        <v>0</v>
      </c>
      <c r="D2041" s="4" t="s">
        <v>5</v>
      </c>
    </row>
    <row r="2042" s="1" customFormat="1" spans="1:4">
      <c r="A2042" s="4" t="str">
        <f t="shared" si="32"/>
        <v>20230304</v>
      </c>
      <c r="B2042" s="4" t="str">
        <f>"2381206916"</f>
        <v>2381206916</v>
      </c>
      <c r="C2042" s="4">
        <v>0</v>
      </c>
      <c r="D2042" s="4" t="s">
        <v>5</v>
      </c>
    </row>
    <row r="2043" s="1" customFormat="1" spans="1:4">
      <c r="A2043" s="4" t="str">
        <f t="shared" si="32"/>
        <v>20230304</v>
      </c>
      <c r="B2043" s="4" t="str">
        <f>"2381206920"</f>
        <v>2381206920</v>
      </c>
      <c r="C2043" s="4">
        <v>0</v>
      </c>
      <c r="D2043" s="4" t="s">
        <v>5</v>
      </c>
    </row>
    <row r="2044" s="1" customFormat="1" spans="1:4">
      <c r="A2044" s="4" t="str">
        <f t="shared" si="32"/>
        <v>20230304</v>
      </c>
      <c r="B2044" s="4" t="str">
        <f>"2381206921"</f>
        <v>2381206921</v>
      </c>
      <c r="C2044" s="4">
        <v>0</v>
      </c>
      <c r="D2044" s="4" t="s">
        <v>5</v>
      </c>
    </row>
    <row r="2045" s="1" customFormat="1" spans="1:4">
      <c r="A2045" s="4" t="str">
        <f t="shared" si="32"/>
        <v>20230304</v>
      </c>
      <c r="B2045" s="4" t="str">
        <f>"2381206922"</f>
        <v>2381206922</v>
      </c>
      <c r="C2045" s="4">
        <v>0</v>
      </c>
      <c r="D2045" s="4" t="s">
        <v>5</v>
      </c>
    </row>
    <row r="2046" s="1" customFormat="1" spans="1:4">
      <c r="A2046" s="4" t="str">
        <f t="shared" si="32"/>
        <v>20230304</v>
      </c>
      <c r="B2046" s="4" t="str">
        <f>"2381206923"</f>
        <v>2381206923</v>
      </c>
      <c r="C2046" s="4">
        <v>0</v>
      </c>
      <c r="D2046" s="4" t="s">
        <v>5</v>
      </c>
    </row>
    <row r="2047" s="1" customFormat="1" spans="1:4">
      <c r="A2047" s="4" t="str">
        <f t="shared" si="32"/>
        <v>20230304</v>
      </c>
      <c r="B2047" s="4" t="str">
        <f>"2381206926"</f>
        <v>2381206926</v>
      </c>
      <c r="C2047" s="4">
        <v>0</v>
      </c>
      <c r="D2047" s="4" t="s">
        <v>5</v>
      </c>
    </row>
    <row r="2048" s="1" customFormat="1" spans="1:4">
      <c r="A2048" s="4" t="str">
        <f t="shared" si="32"/>
        <v>20230304</v>
      </c>
      <c r="B2048" s="4" t="str">
        <f>"2381206927"</f>
        <v>2381206927</v>
      </c>
      <c r="C2048" s="4">
        <v>0</v>
      </c>
      <c r="D2048" s="4" t="s">
        <v>5</v>
      </c>
    </row>
    <row r="2049" s="1" customFormat="1" spans="1:4">
      <c r="A2049" s="4" t="str">
        <f t="shared" si="32"/>
        <v>20230304</v>
      </c>
      <c r="B2049" s="4" t="str">
        <f>"2381206930"</f>
        <v>2381206930</v>
      </c>
      <c r="C2049" s="4">
        <v>0</v>
      </c>
      <c r="D2049" s="4" t="s">
        <v>5</v>
      </c>
    </row>
    <row r="2050" s="1" customFormat="1" spans="1:4">
      <c r="A2050" s="4" t="str">
        <f t="shared" si="32"/>
        <v>20230304</v>
      </c>
      <c r="B2050" s="4" t="str">
        <f>"2381207002"</f>
        <v>2381207002</v>
      </c>
      <c r="C2050" s="4">
        <v>0</v>
      </c>
      <c r="D2050" s="4" t="s">
        <v>5</v>
      </c>
    </row>
    <row r="2051" s="1" customFormat="1" spans="1:4">
      <c r="A2051" s="4" t="str">
        <f t="shared" si="32"/>
        <v>20230304</v>
      </c>
      <c r="B2051" s="4" t="str">
        <f>"2381207003"</f>
        <v>2381207003</v>
      </c>
      <c r="C2051" s="4">
        <v>0</v>
      </c>
      <c r="D2051" s="4" t="s">
        <v>5</v>
      </c>
    </row>
    <row r="2052" s="1" customFormat="1" spans="1:4">
      <c r="A2052" s="4" t="str">
        <f t="shared" ref="A2052:A2115" si="33">"20230305"</f>
        <v>20230305</v>
      </c>
      <c r="B2052" s="4" t="str">
        <f>"2381207301"</f>
        <v>2381207301</v>
      </c>
      <c r="C2052" s="4">
        <v>79.9</v>
      </c>
      <c r="D2052" s="4"/>
    </row>
    <row r="2053" s="1" customFormat="1" spans="1:4">
      <c r="A2053" s="4" t="str">
        <f t="shared" si="33"/>
        <v>20230305</v>
      </c>
      <c r="B2053" s="4" t="str">
        <f>"2381207011"</f>
        <v>2381207011</v>
      </c>
      <c r="C2053" s="4">
        <v>79.5</v>
      </c>
      <c r="D2053" s="4"/>
    </row>
    <row r="2054" s="1" customFormat="1" spans="1:4">
      <c r="A2054" s="4" t="str">
        <f t="shared" si="33"/>
        <v>20230305</v>
      </c>
      <c r="B2054" s="4" t="str">
        <f>"2381207111"</f>
        <v>2381207111</v>
      </c>
      <c r="C2054" s="4">
        <v>79.1</v>
      </c>
      <c r="D2054" s="4"/>
    </row>
    <row r="2055" s="1" customFormat="1" spans="1:4">
      <c r="A2055" s="4" t="str">
        <f t="shared" si="33"/>
        <v>20230305</v>
      </c>
      <c r="B2055" s="4" t="str">
        <f>"2381207024"</f>
        <v>2381207024</v>
      </c>
      <c r="C2055" s="4">
        <v>78.5</v>
      </c>
      <c r="D2055" s="4"/>
    </row>
    <row r="2056" s="1" customFormat="1" spans="1:4">
      <c r="A2056" s="4" t="str">
        <f t="shared" si="33"/>
        <v>20230305</v>
      </c>
      <c r="B2056" s="4" t="str">
        <f>"2381207230"</f>
        <v>2381207230</v>
      </c>
      <c r="C2056" s="4">
        <v>78.2</v>
      </c>
      <c r="D2056" s="4"/>
    </row>
    <row r="2057" s="1" customFormat="1" spans="1:4">
      <c r="A2057" s="4" t="str">
        <f t="shared" si="33"/>
        <v>20230305</v>
      </c>
      <c r="B2057" s="4" t="str">
        <f>"2381207201"</f>
        <v>2381207201</v>
      </c>
      <c r="C2057" s="4">
        <v>78.1</v>
      </c>
      <c r="D2057" s="4"/>
    </row>
    <row r="2058" s="1" customFormat="1" spans="1:4">
      <c r="A2058" s="4" t="str">
        <f t="shared" si="33"/>
        <v>20230305</v>
      </c>
      <c r="B2058" s="4" t="str">
        <f>"2381207026"</f>
        <v>2381207026</v>
      </c>
      <c r="C2058" s="4">
        <v>78</v>
      </c>
      <c r="D2058" s="4"/>
    </row>
    <row r="2059" s="1" customFormat="1" spans="1:4">
      <c r="A2059" s="4" t="str">
        <f t="shared" si="33"/>
        <v>20230305</v>
      </c>
      <c r="B2059" s="4" t="str">
        <f>"2381207205"</f>
        <v>2381207205</v>
      </c>
      <c r="C2059" s="4">
        <v>77.5</v>
      </c>
      <c r="D2059" s="4"/>
    </row>
    <row r="2060" s="1" customFormat="1" spans="1:4">
      <c r="A2060" s="4" t="str">
        <f t="shared" si="33"/>
        <v>20230305</v>
      </c>
      <c r="B2060" s="4" t="str">
        <f>"2381207226"</f>
        <v>2381207226</v>
      </c>
      <c r="C2060" s="4">
        <v>77.3</v>
      </c>
      <c r="D2060" s="4"/>
    </row>
    <row r="2061" s="1" customFormat="1" spans="1:4">
      <c r="A2061" s="4" t="str">
        <f t="shared" si="33"/>
        <v>20230305</v>
      </c>
      <c r="B2061" s="4" t="str">
        <f>"2381207227"</f>
        <v>2381207227</v>
      </c>
      <c r="C2061" s="4">
        <v>77</v>
      </c>
      <c r="D2061" s="4"/>
    </row>
    <row r="2062" s="1" customFormat="1" spans="1:4">
      <c r="A2062" s="4" t="str">
        <f t="shared" si="33"/>
        <v>20230305</v>
      </c>
      <c r="B2062" s="4" t="str">
        <f>"2381207114"</f>
        <v>2381207114</v>
      </c>
      <c r="C2062" s="4">
        <v>76.6</v>
      </c>
      <c r="D2062" s="4"/>
    </row>
    <row r="2063" s="1" customFormat="1" spans="1:4">
      <c r="A2063" s="4" t="str">
        <f t="shared" si="33"/>
        <v>20230305</v>
      </c>
      <c r="B2063" s="4" t="str">
        <f>"2381207113"</f>
        <v>2381207113</v>
      </c>
      <c r="C2063" s="4">
        <v>76.4</v>
      </c>
      <c r="D2063" s="4"/>
    </row>
    <row r="2064" s="1" customFormat="1" spans="1:4">
      <c r="A2064" s="4" t="str">
        <f t="shared" si="33"/>
        <v>20230305</v>
      </c>
      <c r="B2064" s="4" t="str">
        <f>"2381207221"</f>
        <v>2381207221</v>
      </c>
      <c r="C2064" s="4">
        <v>76.3</v>
      </c>
      <c r="D2064" s="4"/>
    </row>
    <row r="2065" s="1" customFormat="1" spans="1:4">
      <c r="A2065" s="4" t="str">
        <f t="shared" si="33"/>
        <v>20230305</v>
      </c>
      <c r="B2065" s="4" t="str">
        <f>"2381207010"</f>
        <v>2381207010</v>
      </c>
      <c r="C2065" s="4">
        <v>76.2</v>
      </c>
      <c r="D2065" s="4"/>
    </row>
    <row r="2066" s="1" customFormat="1" spans="1:4">
      <c r="A2066" s="4" t="str">
        <f t="shared" si="33"/>
        <v>20230305</v>
      </c>
      <c r="B2066" s="4" t="str">
        <f>"2381207228"</f>
        <v>2381207228</v>
      </c>
      <c r="C2066" s="4">
        <v>76.1</v>
      </c>
      <c r="D2066" s="4"/>
    </row>
    <row r="2067" s="1" customFormat="1" spans="1:4">
      <c r="A2067" s="4" t="str">
        <f t="shared" si="33"/>
        <v>20230305</v>
      </c>
      <c r="B2067" s="4" t="str">
        <f>"2381207016"</f>
        <v>2381207016</v>
      </c>
      <c r="C2067" s="4">
        <v>75.8</v>
      </c>
      <c r="D2067" s="4"/>
    </row>
    <row r="2068" s="1" customFormat="1" spans="1:4">
      <c r="A2068" s="4" t="str">
        <f t="shared" si="33"/>
        <v>20230305</v>
      </c>
      <c r="B2068" s="4" t="str">
        <f>"2381207022"</f>
        <v>2381207022</v>
      </c>
      <c r="C2068" s="4">
        <v>75.8</v>
      </c>
      <c r="D2068" s="4"/>
    </row>
    <row r="2069" s="1" customFormat="1" spans="1:4">
      <c r="A2069" s="4" t="str">
        <f t="shared" si="33"/>
        <v>20230305</v>
      </c>
      <c r="B2069" s="4" t="str">
        <f>"2381207107"</f>
        <v>2381207107</v>
      </c>
      <c r="C2069" s="4">
        <v>75.4</v>
      </c>
      <c r="D2069" s="4"/>
    </row>
    <row r="2070" s="1" customFormat="1" spans="1:4">
      <c r="A2070" s="4" t="str">
        <f t="shared" si="33"/>
        <v>20230305</v>
      </c>
      <c r="B2070" s="4" t="str">
        <f>"2381207027"</f>
        <v>2381207027</v>
      </c>
      <c r="C2070" s="4">
        <v>75.3</v>
      </c>
      <c r="D2070" s="4"/>
    </row>
    <row r="2071" s="1" customFormat="1" spans="1:4">
      <c r="A2071" s="4" t="str">
        <f t="shared" si="33"/>
        <v>20230305</v>
      </c>
      <c r="B2071" s="4" t="str">
        <f>"2381207108"</f>
        <v>2381207108</v>
      </c>
      <c r="C2071" s="4">
        <v>74.9</v>
      </c>
      <c r="D2071" s="4"/>
    </row>
    <row r="2072" s="1" customFormat="1" spans="1:4">
      <c r="A2072" s="4" t="str">
        <f t="shared" si="33"/>
        <v>20230305</v>
      </c>
      <c r="B2072" s="4" t="str">
        <f>"2381207302"</f>
        <v>2381207302</v>
      </c>
      <c r="C2072" s="4">
        <v>74.4</v>
      </c>
      <c r="D2072" s="4"/>
    </row>
    <row r="2073" s="1" customFormat="1" spans="1:4">
      <c r="A2073" s="4" t="str">
        <f t="shared" si="33"/>
        <v>20230305</v>
      </c>
      <c r="B2073" s="4" t="str">
        <f>"2381207212"</f>
        <v>2381207212</v>
      </c>
      <c r="C2073" s="4">
        <v>73.4</v>
      </c>
      <c r="D2073" s="4"/>
    </row>
    <row r="2074" s="1" customFormat="1" spans="1:4">
      <c r="A2074" s="4" t="str">
        <f t="shared" si="33"/>
        <v>20230305</v>
      </c>
      <c r="B2074" s="4" t="str">
        <f>"2381207216"</f>
        <v>2381207216</v>
      </c>
      <c r="C2074" s="4">
        <v>72.9</v>
      </c>
      <c r="D2074" s="4"/>
    </row>
    <row r="2075" s="1" customFormat="1" spans="1:4">
      <c r="A2075" s="4" t="str">
        <f t="shared" si="33"/>
        <v>20230305</v>
      </c>
      <c r="B2075" s="4" t="str">
        <f>"2381207015"</f>
        <v>2381207015</v>
      </c>
      <c r="C2075" s="4">
        <v>72.6</v>
      </c>
      <c r="D2075" s="4"/>
    </row>
    <row r="2076" s="1" customFormat="1" spans="1:4">
      <c r="A2076" s="4" t="str">
        <f t="shared" si="33"/>
        <v>20230305</v>
      </c>
      <c r="B2076" s="4" t="str">
        <f>"2381207007"</f>
        <v>2381207007</v>
      </c>
      <c r="C2076" s="4">
        <v>71.3</v>
      </c>
      <c r="D2076" s="4"/>
    </row>
    <row r="2077" s="1" customFormat="1" spans="1:4">
      <c r="A2077" s="4" t="str">
        <f t="shared" si="33"/>
        <v>20230305</v>
      </c>
      <c r="B2077" s="4" t="str">
        <f>"2381207008"</f>
        <v>2381207008</v>
      </c>
      <c r="C2077" s="4">
        <v>71.2</v>
      </c>
      <c r="D2077" s="4"/>
    </row>
    <row r="2078" s="1" customFormat="1" spans="1:4">
      <c r="A2078" s="4" t="str">
        <f t="shared" si="33"/>
        <v>20230305</v>
      </c>
      <c r="B2078" s="4" t="str">
        <f>"2381207006"</f>
        <v>2381207006</v>
      </c>
      <c r="C2078" s="4">
        <v>70.5</v>
      </c>
      <c r="D2078" s="4"/>
    </row>
    <row r="2079" s="1" customFormat="1" spans="1:4">
      <c r="A2079" s="4" t="str">
        <f t="shared" si="33"/>
        <v>20230305</v>
      </c>
      <c r="B2079" s="4" t="str">
        <f>"2381207013"</f>
        <v>2381207013</v>
      </c>
      <c r="C2079" s="4">
        <v>70</v>
      </c>
      <c r="D2079" s="4"/>
    </row>
    <row r="2080" s="1" customFormat="1" spans="1:4">
      <c r="A2080" s="4" t="str">
        <f t="shared" si="33"/>
        <v>20230305</v>
      </c>
      <c r="B2080" s="4" t="str">
        <f>"2381207220"</f>
        <v>2381207220</v>
      </c>
      <c r="C2080" s="4">
        <v>69.4</v>
      </c>
      <c r="D2080" s="4"/>
    </row>
    <row r="2081" s="1" customFormat="1" spans="1:4">
      <c r="A2081" s="4" t="str">
        <f t="shared" si="33"/>
        <v>20230305</v>
      </c>
      <c r="B2081" s="4" t="str">
        <f>"2381207121"</f>
        <v>2381207121</v>
      </c>
      <c r="C2081" s="4">
        <v>69.1</v>
      </c>
      <c r="D2081" s="4"/>
    </row>
    <row r="2082" s="1" customFormat="1" spans="1:4">
      <c r="A2082" s="4" t="str">
        <f t="shared" si="33"/>
        <v>20230305</v>
      </c>
      <c r="B2082" s="4" t="str">
        <f>"2381207021"</f>
        <v>2381207021</v>
      </c>
      <c r="C2082" s="4">
        <v>69</v>
      </c>
      <c r="D2082" s="4"/>
    </row>
    <row r="2083" s="1" customFormat="1" spans="1:4">
      <c r="A2083" s="4" t="str">
        <f t="shared" si="33"/>
        <v>20230305</v>
      </c>
      <c r="B2083" s="4" t="str">
        <f>"2381207223"</f>
        <v>2381207223</v>
      </c>
      <c r="C2083" s="4">
        <v>68.1</v>
      </c>
      <c r="D2083" s="4"/>
    </row>
    <row r="2084" s="1" customFormat="1" spans="1:4">
      <c r="A2084" s="4" t="str">
        <f t="shared" si="33"/>
        <v>20230305</v>
      </c>
      <c r="B2084" s="4" t="str">
        <f>"2381207217"</f>
        <v>2381207217</v>
      </c>
      <c r="C2084" s="4">
        <v>67.6</v>
      </c>
      <c r="D2084" s="4"/>
    </row>
    <row r="2085" s="1" customFormat="1" spans="1:4">
      <c r="A2085" s="4" t="str">
        <f t="shared" si="33"/>
        <v>20230305</v>
      </c>
      <c r="B2085" s="4" t="str">
        <f>"2381207119"</f>
        <v>2381207119</v>
      </c>
      <c r="C2085" s="4">
        <v>67.4</v>
      </c>
      <c r="D2085" s="4"/>
    </row>
    <row r="2086" s="1" customFormat="1" spans="1:4">
      <c r="A2086" s="4" t="str">
        <f t="shared" si="33"/>
        <v>20230305</v>
      </c>
      <c r="B2086" s="4" t="str">
        <f>"2381207009"</f>
        <v>2381207009</v>
      </c>
      <c r="C2086" s="4">
        <v>67.3</v>
      </c>
      <c r="D2086" s="4"/>
    </row>
    <row r="2087" s="1" customFormat="1" spans="1:4">
      <c r="A2087" s="4" t="str">
        <f t="shared" si="33"/>
        <v>20230305</v>
      </c>
      <c r="B2087" s="4" t="str">
        <f>"2381207020"</f>
        <v>2381207020</v>
      </c>
      <c r="C2087" s="4">
        <v>67.3</v>
      </c>
      <c r="D2087" s="4"/>
    </row>
    <row r="2088" s="1" customFormat="1" spans="1:4">
      <c r="A2088" s="4" t="str">
        <f t="shared" si="33"/>
        <v>20230305</v>
      </c>
      <c r="B2088" s="4" t="str">
        <f>"2381207308"</f>
        <v>2381207308</v>
      </c>
      <c r="C2088" s="4">
        <v>66</v>
      </c>
      <c r="D2088" s="4"/>
    </row>
    <row r="2089" s="2" customFormat="1" spans="1:4">
      <c r="A2089" s="4" t="str">
        <f t="shared" si="33"/>
        <v>20230305</v>
      </c>
      <c r="B2089" s="4" t="str">
        <f>"2381207129"</f>
        <v>2381207129</v>
      </c>
      <c r="C2089" s="4">
        <v>65.3</v>
      </c>
      <c r="D2089" s="4"/>
    </row>
    <row r="2090" s="1" customFormat="1" spans="1:4">
      <c r="A2090" s="4" t="str">
        <f t="shared" si="33"/>
        <v>20230305</v>
      </c>
      <c r="B2090" s="4" t="str">
        <f>"2381207210"</f>
        <v>2381207210</v>
      </c>
      <c r="C2090" s="4">
        <v>65.1</v>
      </c>
      <c r="D2090" s="4"/>
    </row>
    <row r="2091" s="1" customFormat="1" spans="1:4">
      <c r="A2091" s="4" t="str">
        <f t="shared" si="33"/>
        <v>20230305</v>
      </c>
      <c r="B2091" s="4" t="str">
        <f>"2381207224"</f>
        <v>2381207224</v>
      </c>
      <c r="C2091" s="4">
        <v>64.2</v>
      </c>
      <c r="D2091" s="4"/>
    </row>
    <row r="2092" s="1" customFormat="1" spans="1:4">
      <c r="A2092" s="4" t="str">
        <f t="shared" si="33"/>
        <v>20230305</v>
      </c>
      <c r="B2092" s="4" t="str">
        <f>"2381207103"</f>
        <v>2381207103</v>
      </c>
      <c r="C2092" s="4">
        <v>64</v>
      </c>
      <c r="D2092" s="4"/>
    </row>
    <row r="2093" s="1" customFormat="1" spans="1:4">
      <c r="A2093" s="4" t="str">
        <f t="shared" si="33"/>
        <v>20230305</v>
      </c>
      <c r="B2093" s="4" t="str">
        <f>"2381207028"</f>
        <v>2381207028</v>
      </c>
      <c r="C2093" s="4">
        <v>63.7</v>
      </c>
      <c r="D2093" s="4"/>
    </row>
    <row r="2094" s="1" customFormat="1" spans="1:4">
      <c r="A2094" s="4" t="str">
        <f t="shared" si="33"/>
        <v>20230305</v>
      </c>
      <c r="B2094" s="4" t="str">
        <f>"2381207306"</f>
        <v>2381207306</v>
      </c>
      <c r="C2094" s="4">
        <v>62.6</v>
      </c>
      <c r="D2094" s="4"/>
    </row>
    <row r="2095" s="1" customFormat="1" spans="1:4">
      <c r="A2095" s="4" t="str">
        <f t="shared" si="33"/>
        <v>20230305</v>
      </c>
      <c r="B2095" s="4" t="str">
        <f>"2381207018"</f>
        <v>2381207018</v>
      </c>
      <c r="C2095" s="4">
        <v>62.4</v>
      </c>
      <c r="D2095" s="4"/>
    </row>
    <row r="2096" s="1" customFormat="1" spans="1:4">
      <c r="A2096" s="4" t="str">
        <f t="shared" si="33"/>
        <v>20230305</v>
      </c>
      <c r="B2096" s="4" t="str">
        <f>"2381207023"</f>
        <v>2381207023</v>
      </c>
      <c r="C2096" s="4">
        <v>62.4</v>
      </c>
      <c r="D2096" s="4"/>
    </row>
    <row r="2097" s="1" customFormat="1" spans="1:4">
      <c r="A2097" s="4" t="str">
        <f t="shared" si="33"/>
        <v>20230305</v>
      </c>
      <c r="B2097" s="4" t="str">
        <f>"2381207207"</f>
        <v>2381207207</v>
      </c>
      <c r="C2097" s="4">
        <v>62.3</v>
      </c>
      <c r="D2097" s="4"/>
    </row>
    <row r="2098" s="1" customFormat="1" spans="1:4">
      <c r="A2098" s="4" t="str">
        <f t="shared" si="33"/>
        <v>20230305</v>
      </c>
      <c r="B2098" s="4" t="str">
        <f>"2381207012"</f>
        <v>2381207012</v>
      </c>
      <c r="C2098" s="4">
        <v>62.1</v>
      </c>
      <c r="D2098" s="4"/>
    </row>
    <row r="2099" s="1" customFormat="1" spans="1:4">
      <c r="A2099" s="4" t="str">
        <f t="shared" si="33"/>
        <v>20230305</v>
      </c>
      <c r="B2099" s="4" t="str">
        <f>"2381207025"</f>
        <v>2381207025</v>
      </c>
      <c r="C2099" s="4">
        <v>61.8</v>
      </c>
      <c r="D2099" s="4"/>
    </row>
    <row r="2100" s="1" customFormat="1" spans="1:4">
      <c r="A2100" s="4" t="str">
        <f t="shared" si="33"/>
        <v>20230305</v>
      </c>
      <c r="B2100" s="4" t="str">
        <f>"2381207304"</f>
        <v>2381207304</v>
      </c>
      <c r="C2100" s="4">
        <v>60.9</v>
      </c>
      <c r="D2100" s="4"/>
    </row>
    <row r="2101" s="1" customFormat="1" spans="1:4">
      <c r="A2101" s="4" t="str">
        <f t="shared" si="33"/>
        <v>20230305</v>
      </c>
      <c r="B2101" s="4" t="str">
        <f>"2381207101"</f>
        <v>2381207101</v>
      </c>
      <c r="C2101" s="4">
        <v>60.5</v>
      </c>
      <c r="D2101" s="4"/>
    </row>
    <row r="2102" s="1" customFormat="1" spans="1:4">
      <c r="A2102" s="4" t="str">
        <f t="shared" si="33"/>
        <v>20230305</v>
      </c>
      <c r="B2102" s="4" t="str">
        <f>"2381207019"</f>
        <v>2381207019</v>
      </c>
      <c r="C2102" s="4">
        <v>60.4</v>
      </c>
      <c r="D2102" s="4"/>
    </row>
    <row r="2103" s="1" customFormat="1" spans="1:4">
      <c r="A2103" s="4" t="str">
        <f t="shared" si="33"/>
        <v>20230305</v>
      </c>
      <c r="B2103" s="4" t="str">
        <f>"2381207117"</f>
        <v>2381207117</v>
      </c>
      <c r="C2103" s="4">
        <v>60.3</v>
      </c>
      <c r="D2103" s="4"/>
    </row>
    <row r="2104" s="1" customFormat="1" spans="1:4">
      <c r="A2104" s="4" t="str">
        <f t="shared" si="33"/>
        <v>20230305</v>
      </c>
      <c r="B2104" s="4" t="str">
        <f>"2381207219"</f>
        <v>2381207219</v>
      </c>
      <c r="C2104" s="4">
        <v>60.3</v>
      </c>
      <c r="D2104" s="4"/>
    </row>
    <row r="2105" s="1" customFormat="1" spans="1:4">
      <c r="A2105" s="4" t="str">
        <f t="shared" si="33"/>
        <v>20230305</v>
      </c>
      <c r="B2105" s="4" t="str">
        <f>"2381207307"</f>
        <v>2381207307</v>
      </c>
      <c r="C2105" s="4">
        <v>59.7</v>
      </c>
      <c r="D2105" s="4"/>
    </row>
    <row r="2106" s="1" customFormat="1" spans="1:4">
      <c r="A2106" s="4" t="str">
        <f t="shared" si="33"/>
        <v>20230305</v>
      </c>
      <c r="B2106" s="4" t="str">
        <f>"2381207310"</f>
        <v>2381207310</v>
      </c>
      <c r="C2106" s="4">
        <v>57.6</v>
      </c>
      <c r="D2106" s="4"/>
    </row>
    <row r="2107" s="1" customFormat="1" spans="1:4">
      <c r="A2107" s="4" t="str">
        <f t="shared" si="33"/>
        <v>20230305</v>
      </c>
      <c r="B2107" s="4" t="str">
        <f>"2381207213"</f>
        <v>2381207213</v>
      </c>
      <c r="C2107" s="4">
        <v>57.5</v>
      </c>
      <c r="D2107" s="4"/>
    </row>
    <row r="2108" s="1" customFormat="1" spans="1:4">
      <c r="A2108" s="4" t="str">
        <f t="shared" si="33"/>
        <v>20230305</v>
      </c>
      <c r="B2108" s="4" t="str">
        <f>"2381207112"</f>
        <v>2381207112</v>
      </c>
      <c r="C2108" s="4">
        <v>57.1</v>
      </c>
      <c r="D2108" s="4"/>
    </row>
    <row r="2109" s="1" customFormat="1" spans="1:4">
      <c r="A2109" s="4" t="str">
        <f t="shared" si="33"/>
        <v>20230305</v>
      </c>
      <c r="B2109" s="4" t="str">
        <f>"2381207118"</f>
        <v>2381207118</v>
      </c>
      <c r="C2109" s="4">
        <v>57</v>
      </c>
      <c r="D2109" s="4"/>
    </row>
    <row r="2110" s="1" customFormat="1" spans="1:4">
      <c r="A2110" s="4" t="str">
        <f t="shared" si="33"/>
        <v>20230305</v>
      </c>
      <c r="B2110" s="4" t="str">
        <f>"2381207005"</f>
        <v>2381207005</v>
      </c>
      <c r="C2110" s="4">
        <v>56.9</v>
      </c>
      <c r="D2110" s="4"/>
    </row>
    <row r="2111" s="1" customFormat="1" spans="1:4">
      <c r="A2111" s="4" t="str">
        <f t="shared" si="33"/>
        <v>20230305</v>
      </c>
      <c r="B2111" s="4" t="str">
        <f>"2381207030"</f>
        <v>2381207030</v>
      </c>
      <c r="C2111" s="4">
        <v>56.8</v>
      </c>
      <c r="D2111" s="4"/>
    </row>
    <row r="2112" s="1" customFormat="1" spans="1:4">
      <c r="A2112" s="4" t="str">
        <f t="shared" si="33"/>
        <v>20230305</v>
      </c>
      <c r="B2112" s="4" t="str">
        <f>"2381207208"</f>
        <v>2381207208</v>
      </c>
      <c r="C2112" s="4">
        <v>56.3</v>
      </c>
      <c r="D2112" s="4"/>
    </row>
    <row r="2113" s="1" customFormat="1" spans="1:4">
      <c r="A2113" s="4" t="str">
        <f t="shared" si="33"/>
        <v>20230305</v>
      </c>
      <c r="B2113" s="4" t="str">
        <f>"2381207128"</f>
        <v>2381207128</v>
      </c>
      <c r="C2113" s="4">
        <v>55.8</v>
      </c>
      <c r="D2113" s="4"/>
    </row>
    <row r="2114" s="1" customFormat="1" spans="1:4">
      <c r="A2114" s="4" t="str">
        <f t="shared" si="33"/>
        <v>20230305</v>
      </c>
      <c r="B2114" s="4" t="str">
        <f>"2381207120"</f>
        <v>2381207120</v>
      </c>
      <c r="C2114" s="4">
        <v>55.1</v>
      </c>
      <c r="D2114" s="4"/>
    </row>
    <row r="2115" s="1" customFormat="1" spans="1:4">
      <c r="A2115" s="4" t="str">
        <f t="shared" si="33"/>
        <v>20230305</v>
      </c>
      <c r="B2115" s="4" t="str">
        <f>"2381207017"</f>
        <v>2381207017</v>
      </c>
      <c r="C2115" s="4">
        <v>54.8</v>
      </c>
      <c r="D2115" s="4"/>
    </row>
    <row r="2116" s="1" customFormat="1" spans="1:4">
      <c r="A2116" s="4" t="str">
        <f t="shared" ref="A2116:A2150" si="34">"20230305"</f>
        <v>20230305</v>
      </c>
      <c r="B2116" s="4" t="str">
        <f>"2381207202"</f>
        <v>2381207202</v>
      </c>
      <c r="C2116" s="4">
        <v>54.1</v>
      </c>
      <c r="D2116" s="4"/>
    </row>
    <row r="2117" s="1" customFormat="1" spans="1:4">
      <c r="A2117" s="4" t="str">
        <f t="shared" si="34"/>
        <v>20230305</v>
      </c>
      <c r="B2117" s="4" t="str">
        <f>"2381207206"</f>
        <v>2381207206</v>
      </c>
      <c r="C2117" s="4">
        <v>51.4</v>
      </c>
      <c r="D2117" s="4"/>
    </row>
    <row r="2118" s="1" customFormat="1" spans="1:4">
      <c r="A2118" s="4" t="str">
        <f t="shared" si="34"/>
        <v>20230305</v>
      </c>
      <c r="B2118" s="4" t="str">
        <f>"2381207004"</f>
        <v>2381207004</v>
      </c>
      <c r="C2118" s="4">
        <v>0</v>
      </c>
      <c r="D2118" s="4" t="s">
        <v>5</v>
      </c>
    </row>
    <row r="2119" s="1" customFormat="1" spans="1:4">
      <c r="A2119" s="4" t="str">
        <f t="shared" si="34"/>
        <v>20230305</v>
      </c>
      <c r="B2119" s="4" t="str">
        <f>"2381207014"</f>
        <v>2381207014</v>
      </c>
      <c r="C2119" s="4">
        <v>0</v>
      </c>
      <c r="D2119" s="4" t="s">
        <v>5</v>
      </c>
    </row>
    <row r="2120" s="1" customFormat="1" spans="1:4">
      <c r="A2120" s="4" t="str">
        <f t="shared" si="34"/>
        <v>20230305</v>
      </c>
      <c r="B2120" s="4" t="str">
        <f>"2381207029"</f>
        <v>2381207029</v>
      </c>
      <c r="C2120" s="4">
        <v>0</v>
      </c>
      <c r="D2120" s="4" t="s">
        <v>5</v>
      </c>
    </row>
    <row r="2121" s="1" customFormat="1" spans="1:4">
      <c r="A2121" s="4" t="str">
        <f t="shared" si="34"/>
        <v>20230305</v>
      </c>
      <c r="B2121" s="4" t="str">
        <f>"2381207102"</f>
        <v>2381207102</v>
      </c>
      <c r="C2121" s="4">
        <v>0</v>
      </c>
      <c r="D2121" s="4" t="s">
        <v>5</v>
      </c>
    </row>
    <row r="2122" s="1" customFormat="1" spans="1:4">
      <c r="A2122" s="4" t="str">
        <f t="shared" si="34"/>
        <v>20230305</v>
      </c>
      <c r="B2122" s="4" t="str">
        <f>"2381207104"</f>
        <v>2381207104</v>
      </c>
      <c r="C2122" s="4">
        <v>0</v>
      </c>
      <c r="D2122" s="4" t="s">
        <v>5</v>
      </c>
    </row>
    <row r="2123" s="1" customFormat="1" spans="1:4">
      <c r="A2123" s="4" t="str">
        <f t="shared" si="34"/>
        <v>20230305</v>
      </c>
      <c r="B2123" s="4" t="str">
        <f>"2381207105"</f>
        <v>2381207105</v>
      </c>
      <c r="C2123" s="4">
        <v>0</v>
      </c>
      <c r="D2123" s="4" t="s">
        <v>5</v>
      </c>
    </row>
    <row r="2124" s="1" customFormat="1" spans="1:4">
      <c r="A2124" s="4" t="str">
        <f t="shared" si="34"/>
        <v>20230305</v>
      </c>
      <c r="B2124" s="4" t="str">
        <f>"2381207106"</f>
        <v>2381207106</v>
      </c>
      <c r="C2124" s="4">
        <v>0</v>
      </c>
      <c r="D2124" s="4" t="s">
        <v>5</v>
      </c>
    </row>
    <row r="2125" s="1" customFormat="1" spans="1:4">
      <c r="A2125" s="4" t="str">
        <f t="shared" si="34"/>
        <v>20230305</v>
      </c>
      <c r="B2125" s="4" t="str">
        <f>"2381207109"</f>
        <v>2381207109</v>
      </c>
      <c r="C2125" s="4">
        <v>0</v>
      </c>
      <c r="D2125" s="4" t="s">
        <v>5</v>
      </c>
    </row>
    <row r="2126" s="1" customFormat="1" spans="1:4">
      <c r="A2126" s="4" t="str">
        <f t="shared" si="34"/>
        <v>20230305</v>
      </c>
      <c r="B2126" s="4" t="str">
        <f>"2381207110"</f>
        <v>2381207110</v>
      </c>
      <c r="C2126" s="4">
        <v>0</v>
      </c>
      <c r="D2126" s="4" t="s">
        <v>5</v>
      </c>
    </row>
    <row r="2127" s="1" customFormat="1" spans="1:4">
      <c r="A2127" s="4" t="str">
        <f t="shared" si="34"/>
        <v>20230305</v>
      </c>
      <c r="B2127" s="4" t="str">
        <f>"2381207115"</f>
        <v>2381207115</v>
      </c>
      <c r="C2127" s="4">
        <v>0</v>
      </c>
      <c r="D2127" s="4" t="s">
        <v>5</v>
      </c>
    </row>
    <row r="2128" s="1" customFormat="1" spans="1:4">
      <c r="A2128" s="4" t="str">
        <f t="shared" si="34"/>
        <v>20230305</v>
      </c>
      <c r="B2128" s="4" t="str">
        <f>"2381207116"</f>
        <v>2381207116</v>
      </c>
      <c r="C2128" s="4">
        <v>0</v>
      </c>
      <c r="D2128" s="4" t="s">
        <v>5</v>
      </c>
    </row>
    <row r="2129" s="1" customFormat="1" spans="1:4">
      <c r="A2129" s="4" t="str">
        <f t="shared" si="34"/>
        <v>20230305</v>
      </c>
      <c r="B2129" s="4" t="str">
        <f>"2381207122"</f>
        <v>2381207122</v>
      </c>
      <c r="C2129" s="4">
        <v>0</v>
      </c>
      <c r="D2129" s="4" t="s">
        <v>5</v>
      </c>
    </row>
    <row r="2130" s="1" customFormat="1" spans="1:4">
      <c r="A2130" s="4" t="str">
        <f t="shared" si="34"/>
        <v>20230305</v>
      </c>
      <c r="B2130" s="4" t="str">
        <f>"2381207123"</f>
        <v>2381207123</v>
      </c>
      <c r="C2130" s="4">
        <v>0</v>
      </c>
      <c r="D2130" s="4" t="s">
        <v>5</v>
      </c>
    </row>
    <row r="2131" s="1" customFormat="1" spans="1:4">
      <c r="A2131" s="4" t="str">
        <f t="shared" si="34"/>
        <v>20230305</v>
      </c>
      <c r="B2131" s="4" t="str">
        <f>"2381207124"</f>
        <v>2381207124</v>
      </c>
      <c r="C2131" s="4">
        <v>0</v>
      </c>
      <c r="D2131" s="4" t="s">
        <v>5</v>
      </c>
    </row>
    <row r="2132" s="1" customFormat="1" spans="1:4">
      <c r="A2132" s="4" t="str">
        <f t="shared" si="34"/>
        <v>20230305</v>
      </c>
      <c r="B2132" s="4" t="str">
        <f>"2381207125"</f>
        <v>2381207125</v>
      </c>
      <c r="C2132" s="4">
        <v>0</v>
      </c>
      <c r="D2132" s="4" t="s">
        <v>5</v>
      </c>
    </row>
    <row r="2133" s="1" customFormat="1" spans="1:4">
      <c r="A2133" s="4" t="str">
        <f t="shared" si="34"/>
        <v>20230305</v>
      </c>
      <c r="B2133" s="4" t="str">
        <f>"2381207126"</f>
        <v>2381207126</v>
      </c>
      <c r="C2133" s="4">
        <v>0</v>
      </c>
      <c r="D2133" s="4" t="s">
        <v>5</v>
      </c>
    </row>
    <row r="2134" s="1" customFormat="1" spans="1:4">
      <c r="A2134" s="4" t="str">
        <f t="shared" si="34"/>
        <v>20230305</v>
      </c>
      <c r="B2134" s="4" t="str">
        <f>"2381207127"</f>
        <v>2381207127</v>
      </c>
      <c r="C2134" s="4">
        <v>0</v>
      </c>
      <c r="D2134" s="4" t="s">
        <v>5</v>
      </c>
    </row>
    <row r="2135" s="1" customFormat="1" spans="1:4">
      <c r="A2135" s="4" t="str">
        <f t="shared" si="34"/>
        <v>20230305</v>
      </c>
      <c r="B2135" s="4" t="str">
        <f>"2381207130"</f>
        <v>2381207130</v>
      </c>
      <c r="C2135" s="4">
        <v>0</v>
      </c>
      <c r="D2135" s="4" t="s">
        <v>5</v>
      </c>
    </row>
    <row r="2136" s="1" customFormat="1" spans="1:4">
      <c r="A2136" s="4" t="str">
        <f t="shared" si="34"/>
        <v>20230305</v>
      </c>
      <c r="B2136" s="4" t="str">
        <f>"2381207203"</f>
        <v>2381207203</v>
      </c>
      <c r="C2136" s="4">
        <v>0</v>
      </c>
      <c r="D2136" s="4" t="s">
        <v>5</v>
      </c>
    </row>
    <row r="2137" s="1" customFormat="1" spans="1:4">
      <c r="A2137" s="4" t="str">
        <f t="shared" si="34"/>
        <v>20230305</v>
      </c>
      <c r="B2137" s="4" t="str">
        <f>"2381207204"</f>
        <v>2381207204</v>
      </c>
      <c r="C2137" s="4">
        <v>0</v>
      </c>
      <c r="D2137" s="4" t="s">
        <v>5</v>
      </c>
    </row>
    <row r="2138" s="1" customFormat="1" spans="1:4">
      <c r="A2138" s="4" t="str">
        <f t="shared" si="34"/>
        <v>20230305</v>
      </c>
      <c r="B2138" s="4" t="str">
        <f>"2381207209"</f>
        <v>2381207209</v>
      </c>
      <c r="C2138" s="4">
        <v>0</v>
      </c>
      <c r="D2138" s="4" t="s">
        <v>5</v>
      </c>
    </row>
    <row r="2139" s="1" customFormat="1" spans="1:4">
      <c r="A2139" s="4" t="str">
        <f t="shared" si="34"/>
        <v>20230305</v>
      </c>
      <c r="B2139" s="4" t="str">
        <f>"2381207211"</f>
        <v>2381207211</v>
      </c>
      <c r="C2139" s="4">
        <v>0</v>
      </c>
      <c r="D2139" s="4" t="s">
        <v>5</v>
      </c>
    </row>
    <row r="2140" s="1" customFormat="1" spans="1:4">
      <c r="A2140" s="4" t="str">
        <f t="shared" si="34"/>
        <v>20230305</v>
      </c>
      <c r="B2140" s="4" t="str">
        <f>"2381207214"</f>
        <v>2381207214</v>
      </c>
      <c r="C2140" s="4">
        <v>0</v>
      </c>
      <c r="D2140" s="4" t="s">
        <v>5</v>
      </c>
    </row>
    <row r="2141" s="1" customFormat="1" spans="1:4">
      <c r="A2141" s="4" t="str">
        <f t="shared" si="34"/>
        <v>20230305</v>
      </c>
      <c r="B2141" s="4" t="str">
        <f>"2381207215"</f>
        <v>2381207215</v>
      </c>
      <c r="C2141" s="4">
        <v>0</v>
      </c>
      <c r="D2141" s="4" t="s">
        <v>5</v>
      </c>
    </row>
    <row r="2142" s="1" customFormat="1" spans="1:4">
      <c r="A2142" s="4" t="str">
        <f t="shared" si="34"/>
        <v>20230305</v>
      </c>
      <c r="B2142" s="4" t="str">
        <f>"2381207218"</f>
        <v>2381207218</v>
      </c>
      <c r="C2142" s="4">
        <v>0</v>
      </c>
      <c r="D2142" s="4" t="s">
        <v>5</v>
      </c>
    </row>
    <row r="2143" s="1" customFormat="1" spans="1:4">
      <c r="A2143" s="4" t="str">
        <f t="shared" si="34"/>
        <v>20230305</v>
      </c>
      <c r="B2143" s="4" t="str">
        <f>"2381207222"</f>
        <v>2381207222</v>
      </c>
      <c r="C2143" s="4">
        <v>0</v>
      </c>
      <c r="D2143" s="4" t="s">
        <v>5</v>
      </c>
    </row>
    <row r="2144" s="1" customFormat="1" spans="1:4">
      <c r="A2144" s="4" t="str">
        <f t="shared" si="34"/>
        <v>20230305</v>
      </c>
      <c r="B2144" s="4" t="str">
        <f>"2381207225"</f>
        <v>2381207225</v>
      </c>
      <c r="C2144" s="4">
        <v>0</v>
      </c>
      <c r="D2144" s="4" t="s">
        <v>5</v>
      </c>
    </row>
    <row r="2145" s="1" customFormat="1" spans="1:4">
      <c r="A2145" s="4" t="str">
        <f t="shared" si="34"/>
        <v>20230305</v>
      </c>
      <c r="B2145" s="4" t="str">
        <f>"2381207229"</f>
        <v>2381207229</v>
      </c>
      <c r="C2145" s="4">
        <v>0</v>
      </c>
      <c r="D2145" s="4" t="s">
        <v>5</v>
      </c>
    </row>
    <row r="2146" s="1" customFormat="1" spans="1:4">
      <c r="A2146" s="4" t="str">
        <f t="shared" si="34"/>
        <v>20230305</v>
      </c>
      <c r="B2146" s="4" t="str">
        <f>"2381207303"</f>
        <v>2381207303</v>
      </c>
      <c r="C2146" s="4">
        <v>0</v>
      </c>
      <c r="D2146" s="4" t="s">
        <v>5</v>
      </c>
    </row>
    <row r="2147" s="1" customFormat="1" spans="1:4">
      <c r="A2147" s="4" t="str">
        <f t="shared" si="34"/>
        <v>20230305</v>
      </c>
      <c r="B2147" s="4" t="str">
        <f>"2381207305"</f>
        <v>2381207305</v>
      </c>
      <c r="C2147" s="4">
        <v>0</v>
      </c>
      <c r="D2147" s="4" t="s">
        <v>5</v>
      </c>
    </row>
    <row r="2148" s="1" customFormat="1" spans="1:4">
      <c r="A2148" s="4" t="str">
        <f t="shared" si="34"/>
        <v>20230305</v>
      </c>
      <c r="B2148" s="4" t="str">
        <f>"2381207309"</f>
        <v>2381207309</v>
      </c>
      <c r="C2148" s="4">
        <v>0</v>
      </c>
      <c r="D2148" s="4" t="s">
        <v>5</v>
      </c>
    </row>
    <row r="2149" s="1" customFormat="1" spans="1:4">
      <c r="A2149" s="4" t="str">
        <f t="shared" si="34"/>
        <v>20230305</v>
      </c>
      <c r="B2149" s="4" t="str">
        <f>"2381207311"</f>
        <v>2381207311</v>
      </c>
      <c r="C2149" s="4">
        <v>0</v>
      </c>
      <c r="D2149" s="4" t="s">
        <v>5</v>
      </c>
    </row>
    <row r="2150" s="1" customFormat="1" spans="1:4">
      <c r="A2150" s="4" t="str">
        <f t="shared" si="34"/>
        <v>20230305</v>
      </c>
      <c r="B2150" s="4" t="str">
        <f>"2381207312"</f>
        <v>2381207312</v>
      </c>
      <c r="C2150" s="4">
        <v>0</v>
      </c>
      <c r="D2150" s="4" t="s">
        <v>5</v>
      </c>
    </row>
    <row r="2151" s="1" customFormat="1" spans="1:4">
      <c r="A2151" s="4" t="str">
        <f t="shared" ref="A2151:A2214" si="35">"20230306"</f>
        <v>20230306</v>
      </c>
      <c r="B2151" s="4" t="str">
        <f>"2381207318"</f>
        <v>2381207318</v>
      </c>
      <c r="C2151" s="4">
        <v>86.9</v>
      </c>
      <c r="D2151" s="4"/>
    </row>
    <row r="2152" s="1" customFormat="1" spans="1:4">
      <c r="A2152" s="4" t="str">
        <f t="shared" si="35"/>
        <v>20230306</v>
      </c>
      <c r="B2152" s="4" t="str">
        <f>"2381207430"</f>
        <v>2381207430</v>
      </c>
      <c r="C2152" s="4">
        <v>86</v>
      </c>
      <c r="D2152" s="4"/>
    </row>
    <row r="2153" s="1" customFormat="1" spans="1:4">
      <c r="A2153" s="4" t="str">
        <f t="shared" si="35"/>
        <v>20230306</v>
      </c>
      <c r="B2153" s="4" t="str">
        <f>"2381207327"</f>
        <v>2381207327</v>
      </c>
      <c r="C2153" s="4">
        <v>85.9</v>
      </c>
      <c r="D2153" s="4"/>
    </row>
    <row r="2154" s="1" customFormat="1" spans="1:4">
      <c r="A2154" s="4" t="str">
        <f t="shared" si="35"/>
        <v>20230306</v>
      </c>
      <c r="B2154" s="4" t="str">
        <f>"2381207325"</f>
        <v>2381207325</v>
      </c>
      <c r="C2154" s="4">
        <v>84</v>
      </c>
      <c r="D2154" s="4"/>
    </row>
    <row r="2155" s="1" customFormat="1" spans="1:4">
      <c r="A2155" s="4" t="str">
        <f t="shared" si="35"/>
        <v>20230306</v>
      </c>
      <c r="B2155" s="4" t="str">
        <f>"2381207329"</f>
        <v>2381207329</v>
      </c>
      <c r="C2155" s="4">
        <v>83.6</v>
      </c>
      <c r="D2155" s="4"/>
    </row>
    <row r="2156" s="1" customFormat="1" spans="1:4">
      <c r="A2156" s="4" t="str">
        <f t="shared" si="35"/>
        <v>20230306</v>
      </c>
      <c r="B2156" s="4" t="str">
        <f>"2381207317"</f>
        <v>2381207317</v>
      </c>
      <c r="C2156" s="4">
        <v>83.2</v>
      </c>
      <c r="D2156" s="4"/>
    </row>
    <row r="2157" s="1" customFormat="1" spans="1:4">
      <c r="A2157" s="4" t="str">
        <f t="shared" si="35"/>
        <v>20230306</v>
      </c>
      <c r="B2157" s="4" t="str">
        <f>"2381207420"</f>
        <v>2381207420</v>
      </c>
      <c r="C2157" s="4">
        <v>83.2</v>
      </c>
      <c r="D2157" s="4"/>
    </row>
    <row r="2158" s="1" customFormat="1" spans="1:4">
      <c r="A2158" s="4" t="str">
        <f t="shared" si="35"/>
        <v>20230306</v>
      </c>
      <c r="B2158" s="4" t="str">
        <f>"2381207315"</f>
        <v>2381207315</v>
      </c>
      <c r="C2158" s="4">
        <v>83.1</v>
      </c>
      <c r="D2158" s="4"/>
    </row>
    <row r="2159" s="1" customFormat="1" spans="1:4">
      <c r="A2159" s="4" t="str">
        <f t="shared" si="35"/>
        <v>20230306</v>
      </c>
      <c r="B2159" s="4" t="str">
        <f>"2381207517"</f>
        <v>2381207517</v>
      </c>
      <c r="C2159" s="4">
        <v>82.6</v>
      </c>
      <c r="D2159" s="4"/>
    </row>
    <row r="2160" s="1" customFormat="1" spans="1:4">
      <c r="A2160" s="4" t="str">
        <f t="shared" si="35"/>
        <v>20230306</v>
      </c>
      <c r="B2160" s="4" t="str">
        <f>"2381207316"</f>
        <v>2381207316</v>
      </c>
      <c r="C2160" s="4">
        <v>82.4</v>
      </c>
      <c r="D2160" s="4"/>
    </row>
    <row r="2161" s="1" customFormat="1" spans="1:4">
      <c r="A2161" s="4" t="str">
        <f t="shared" si="35"/>
        <v>20230306</v>
      </c>
      <c r="B2161" s="4" t="str">
        <f>"2381207421"</f>
        <v>2381207421</v>
      </c>
      <c r="C2161" s="4">
        <v>82</v>
      </c>
      <c r="D2161" s="4"/>
    </row>
    <row r="2162" s="1" customFormat="1" spans="1:4">
      <c r="A2162" s="4" t="str">
        <f t="shared" si="35"/>
        <v>20230306</v>
      </c>
      <c r="B2162" s="4" t="str">
        <f>"2381207426"</f>
        <v>2381207426</v>
      </c>
      <c r="C2162" s="4">
        <v>81.8</v>
      </c>
      <c r="D2162" s="4"/>
    </row>
    <row r="2163" s="1" customFormat="1" spans="1:4">
      <c r="A2163" s="4" t="str">
        <f t="shared" si="35"/>
        <v>20230306</v>
      </c>
      <c r="B2163" s="4" t="str">
        <f>"2381207407"</f>
        <v>2381207407</v>
      </c>
      <c r="C2163" s="4">
        <v>79.6</v>
      </c>
      <c r="D2163" s="4"/>
    </row>
    <row r="2164" s="1" customFormat="1" spans="1:4">
      <c r="A2164" s="4" t="str">
        <f t="shared" si="35"/>
        <v>20230306</v>
      </c>
      <c r="B2164" s="4" t="str">
        <f>"2381207412"</f>
        <v>2381207412</v>
      </c>
      <c r="C2164" s="4">
        <v>79.5</v>
      </c>
      <c r="D2164" s="4"/>
    </row>
    <row r="2165" s="1" customFormat="1" spans="1:4">
      <c r="A2165" s="4" t="str">
        <f t="shared" si="35"/>
        <v>20230306</v>
      </c>
      <c r="B2165" s="4" t="str">
        <f>"2381207505"</f>
        <v>2381207505</v>
      </c>
      <c r="C2165" s="4">
        <v>79.5</v>
      </c>
      <c r="D2165" s="4"/>
    </row>
    <row r="2166" s="1" customFormat="1" spans="1:4">
      <c r="A2166" s="4" t="str">
        <f t="shared" si="35"/>
        <v>20230306</v>
      </c>
      <c r="B2166" s="4" t="str">
        <f>"2381207313"</f>
        <v>2381207313</v>
      </c>
      <c r="C2166" s="4">
        <v>76.5</v>
      </c>
      <c r="D2166" s="4"/>
    </row>
    <row r="2167" s="1" customFormat="1" spans="1:4">
      <c r="A2167" s="4" t="str">
        <f t="shared" si="35"/>
        <v>20230306</v>
      </c>
      <c r="B2167" s="4" t="str">
        <f>"2381207516"</f>
        <v>2381207516</v>
      </c>
      <c r="C2167" s="4">
        <v>76.4</v>
      </c>
      <c r="D2167" s="4"/>
    </row>
    <row r="2168" s="1" customFormat="1" spans="1:4">
      <c r="A2168" s="4" t="str">
        <f t="shared" si="35"/>
        <v>20230306</v>
      </c>
      <c r="B2168" s="4" t="str">
        <f>"2381207326"</f>
        <v>2381207326</v>
      </c>
      <c r="C2168" s="4">
        <v>76.3</v>
      </c>
      <c r="D2168" s="4"/>
    </row>
    <row r="2169" s="1" customFormat="1" spans="1:4">
      <c r="A2169" s="4" t="str">
        <f t="shared" si="35"/>
        <v>20230306</v>
      </c>
      <c r="B2169" s="4" t="str">
        <f>"2381207509"</f>
        <v>2381207509</v>
      </c>
      <c r="C2169" s="4">
        <v>75.7</v>
      </c>
      <c r="D2169" s="4"/>
    </row>
    <row r="2170" s="1" customFormat="1" spans="1:4">
      <c r="A2170" s="4" t="str">
        <f t="shared" si="35"/>
        <v>20230306</v>
      </c>
      <c r="B2170" s="4" t="str">
        <f>"2381207418"</f>
        <v>2381207418</v>
      </c>
      <c r="C2170" s="4">
        <v>75.3</v>
      </c>
      <c r="D2170" s="4"/>
    </row>
    <row r="2171" s="1" customFormat="1" spans="1:4">
      <c r="A2171" s="4" t="str">
        <f t="shared" si="35"/>
        <v>20230306</v>
      </c>
      <c r="B2171" s="4" t="str">
        <f>"2381207507"</f>
        <v>2381207507</v>
      </c>
      <c r="C2171" s="4">
        <v>74.9</v>
      </c>
      <c r="D2171" s="4"/>
    </row>
    <row r="2172" s="1" customFormat="1" spans="1:4">
      <c r="A2172" s="4" t="str">
        <f t="shared" si="35"/>
        <v>20230306</v>
      </c>
      <c r="B2172" s="4" t="str">
        <f>"2381207425"</f>
        <v>2381207425</v>
      </c>
      <c r="C2172" s="4">
        <v>74.7</v>
      </c>
      <c r="D2172" s="4"/>
    </row>
    <row r="2173" s="1" customFormat="1" spans="1:4">
      <c r="A2173" s="4" t="str">
        <f t="shared" si="35"/>
        <v>20230306</v>
      </c>
      <c r="B2173" s="4" t="str">
        <f>"2381207429"</f>
        <v>2381207429</v>
      </c>
      <c r="C2173" s="4">
        <v>74.6</v>
      </c>
      <c r="D2173" s="4"/>
    </row>
    <row r="2174" s="1" customFormat="1" spans="1:4">
      <c r="A2174" s="4" t="str">
        <f t="shared" si="35"/>
        <v>20230306</v>
      </c>
      <c r="B2174" s="4" t="str">
        <f>"2381207424"</f>
        <v>2381207424</v>
      </c>
      <c r="C2174" s="4">
        <v>74.5</v>
      </c>
      <c r="D2174" s="4"/>
    </row>
    <row r="2175" s="1" customFormat="1" spans="1:4">
      <c r="A2175" s="4" t="str">
        <f t="shared" si="35"/>
        <v>20230306</v>
      </c>
      <c r="B2175" s="4" t="str">
        <f>"2381207401"</f>
        <v>2381207401</v>
      </c>
      <c r="C2175" s="4">
        <v>74.3</v>
      </c>
      <c r="D2175" s="4"/>
    </row>
    <row r="2176" s="1" customFormat="1" spans="1:4">
      <c r="A2176" s="4" t="str">
        <f t="shared" si="35"/>
        <v>20230306</v>
      </c>
      <c r="B2176" s="4" t="str">
        <f>"2381207515"</f>
        <v>2381207515</v>
      </c>
      <c r="C2176" s="4">
        <v>74.3</v>
      </c>
      <c r="D2176" s="4"/>
    </row>
    <row r="2177" s="1" customFormat="1" spans="1:4">
      <c r="A2177" s="4" t="str">
        <f t="shared" si="35"/>
        <v>20230306</v>
      </c>
      <c r="B2177" s="4" t="str">
        <f>"2381207415"</f>
        <v>2381207415</v>
      </c>
      <c r="C2177" s="4">
        <v>73.6</v>
      </c>
      <c r="D2177" s="4"/>
    </row>
    <row r="2178" s="1" customFormat="1" spans="1:4">
      <c r="A2178" s="4" t="str">
        <f t="shared" si="35"/>
        <v>20230306</v>
      </c>
      <c r="B2178" s="4" t="str">
        <f>"2381207409"</f>
        <v>2381207409</v>
      </c>
      <c r="C2178" s="4">
        <v>72.9</v>
      </c>
      <c r="D2178" s="4"/>
    </row>
    <row r="2179" s="1" customFormat="1" spans="1:4">
      <c r="A2179" s="4" t="str">
        <f t="shared" si="35"/>
        <v>20230306</v>
      </c>
      <c r="B2179" s="4" t="str">
        <f>"2381207319"</f>
        <v>2381207319</v>
      </c>
      <c r="C2179" s="4">
        <v>72.6</v>
      </c>
      <c r="D2179" s="4"/>
    </row>
    <row r="2180" s="1" customFormat="1" spans="1:4">
      <c r="A2180" s="4" t="str">
        <f t="shared" si="35"/>
        <v>20230306</v>
      </c>
      <c r="B2180" s="4" t="str">
        <f>"2381207406"</f>
        <v>2381207406</v>
      </c>
      <c r="C2180" s="4">
        <v>71.8</v>
      </c>
      <c r="D2180" s="4"/>
    </row>
    <row r="2181" s="1" customFormat="1" spans="1:4">
      <c r="A2181" s="4" t="str">
        <f t="shared" si="35"/>
        <v>20230306</v>
      </c>
      <c r="B2181" s="4" t="str">
        <f>"2381207514"</f>
        <v>2381207514</v>
      </c>
      <c r="C2181" s="4">
        <v>71.1</v>
      </c>
      <c r="D2181" s="4"/>
    </row>
    <row r="2182" s="1" customFormat="1" spans="1:4">
      <c r="A2182" s="4" t="str">
        <f t="shared" si="35"/>
        <v>20230306</v>
      </c>
      <c r="B2182" s="4" t="str">
        <f>"2381207410"</f>
        <v>2381207410</v>
      </c>
      <c r="C2182" s="4">
        <v>70.8</v>
      </c>
      <c r="D2182" s="4"/>
    </row>
    <row r="2183" s="1" customFormat="1" spans="1:4">
      <c r="A2183" s="4" t="str">
        <f t="shared" si="35"/>
        <v>20230306</v>
      </c>
      <c r="B2183" s="4" t="str">
        <f>"2381207502"</f>
        <v>2381207502</v>
      </c>
      <c r="C2183" s="4">
        <v>70.7</v>
      </c>
      <c r="D2183" s="4"/>
    </row>
    <row r="2184" s="1" customFormat="1" spans="1:4">
      <c r="A2184" s="4" t="str">
        <f t="shared" si="35"/>
        <v>20230306</v>
      </c>
      <c r="B2184" s="4" t="str">
        <f>"2381207511"</f>
        <v>2381207511</v>
      </c>
      <c r="C2184" s="4">
        <v>70.5</v>
      </c>
      <c r="D2184" s="4"/>
    </row>
    <row r="2185" s="1" customFormat="1" spans="1:4">
      <c r="A2185" s="4" t="str">
        <f t="shared" si="35"/>
        <v>20230306</v>
      </c>
      <c r="B2185" s="4" t="str">
        <f>"2381207322"</f>
        <v>2381207322</v>
      </c>
      <c r="C2185" s="4">
        <v>70</v>
      </c>
      <c r="D2185" s="4"/>
    </row>
    <row r="2186" s="1" customFormat="1" spans="1:4">
      <c r="A2186" s="4" t="str">
        <f t="shared" si="35"/>
        <v>20230306</v>
      </c>
      <c r="B2186" s="4" t="str">
        <f>"2381207402"</f>
        <v>2381207402</v>
      </c>
      <c r="C2186" s="4">
        <v>69.9</v>
      </c>
      <c r="D2186" s="4"/>
    </row>
    <row r="2187" s="1" customFormat="1" spans="1:4">
      <c r="A2187" s="4" t="str">
        <f t="shared" si="35"/>
        <v>20230306</v>
      </c>
      <c r="B2187" s="4" t="str">
        <f>"2381207422"</f>
        <v>2381207422</v>
      </c>
      <c r="C2187" s="4">
        <v>69.7</v>
      </c>
      <c r="D2187" s="4"/>
    </row>
    <row r="2188" s="1" customFormat="1" spans="1:4">
      <c r="A2188" s="4" t="str">
        <f t="shared" si="35"/>
        <v>20230306</v>
      </c>
      <c r="B2188" s="4" t="str">
        <f>"2381207506"</f>
        <v>2381207506</v>
      </c>
      <c r="C2188" s="4">
        <v>69.6</v>
      </c>
      <c r="D2188" s="4"/>
    </row>
    <row r="2189" s="1" customFormat="1" spans="1:4">
      <c r="A2189" s="4" t="str">
        <f t="shared" si="35"/>
        <v>20230306</v>
      </c>
      <c r="B2189" s="4" t="str">
        <f>"2381207504"</f>
        <v>2381207504</v>
      </c>
      <c r="C2189" s="4">
        <v>68.5</v>
      </c>
      <c r="D2189" s="4"/>
    </row>
    <row r="2190" s="1" customFormat="1" spans="1:4">
      <c r="A2190" s="4" t="str">
        <f t="shared" si="35"/>
        <v>20230306</v>
      </c>
      <c r="B2190" s="4" t="str">
        <f>"2381207416"</f>
        <v>2381207416</v>
      </c>
      <c r="C2190" s="4">
        <v>68.3</v>
      </c>
      <c r="D2190" s="4"/>
    </row>
    <row r="2191" s="1" customFormat="1" spans="1:4">
      <c r="A2191" s="4" t="str">
        <f t="shared" si="35"/>
        <v>20230306</v>
      </c>
      <c r="B2191" s="4" t="str">
        <f>"2381207404"</f>
        <v>2381207404</v>
      </c>
      <c r="C2191" s="4">
        <v>68.1</v>
      </c>
      <c r="D2191" s="4"/>
    </row>
    <row r="2192" s="1" customFormat="1" spans="1:4">
      <c r="A2192" s="4" t="str">
        <f t="shared" si="35"/>
        <v>20230306</v>
      </c>
      <c r="B2192" s="4" t="str">
        <f>"2381207320"</f>
        <v>2381207320</v>
      </c>
      <c r="C2192" s="4">
        <v>68</v>
      </c>
      <c r="D2192" s="4"/>
    </row>
    <row r="2193" s="1" customFormat="1" spans="1:4">
      <c r="A2193" s="4" t="str">
        <f t="shared" si="35"/>
        <v>20230306</v>
      </c>
      <c r="B2193" s="4" t="str">
        <f>"2381207513"</f>
        <v>2381207513</v>
      </c>
      <c r="C2193" s="4">
        <v>67.5</v>
      </c>
      <c r="D2193" s="4"/>
    </row>
    <row r="2194" s="1" customFormat="1" spans="1:4">
      <c r="A2194" s="4" t="str">
        <f t="shared" si="35"/>
        <v>20230306</v>
      </c>
      <c r="B2194" s="4" t="str">
        <f>"2381207328"</f>
        <v>2381207328</v>
      </c>
      <c r="C2194" s="4">
        <v>67.4</v>
      </c>
      <c r="D2194" s="4"/>
    </row>
    <row r="2195" s="1" customFormat="1" spans="1:4">
      <c r="A2195" s="4" t="str">
        <f t="shared" si="35"/>
        <v>20230306</v>
      </c>
      <c r="B2195" s="4" t="str">
        <f>"2381207405"</f>
        <v>2381207405</v>
      </c>
      <c r="C2195" s="4">
        <v>67.3</v>
      </c>
      <c r="D2195" s="4"/>
    </row>
    <row r="2196" s="1" customFormat="1" spans="1:4">
      <c r="A2196" s="4" t="str">
        <f t="shared" si="35"/>
        <v>20230306</v>
      </c>
      <c r="B2196" s="4" t="str">
        <f>"2381207417"</f>
        <v>2381207417</v>
      </c>
      <c r="C2196" s="4">
        <v>66</v>
      </c>
      <c r="D2196" s="4"/>
    </row>
    <row r="2197" s="1" customFormat="1" spans="1:4">
      <c r="A2197" s="4" t="str">
        <f t="shared" si="35"/>
        <v>20230306</v>
      </c>
      <c r="B2197" s="4" t="str">
        <f>"2381207411"</f>
        <v>2381207411</v>
      </c>
      <c r="C2197" s="4">
        <v>65.6</v>
      </c>
      <c r="D2197" s="4"/>
    </row>
    <row r="2198" s="1" customFormat="1" spans="1:4">
      <c r="A2198" s="4" t="str">
        <f t="shared" si="35"/>
        <v>20230306</v>
      </c>
      <c r="B2198" s="4" t="str">
        <f>"2381207321"</f>
        <v>2381207321</v>
      </c>
      <c r="C2198" s="4">
        <v>64.2</v>
      </c>
      <c r="D2198" s="4"/>
    </row>
    <row r="2199" s="1" customFormat="1" spans="1:4">
      <c r="A2199" s="4" t="str">
        <f t="shared" si="35"/>
        <v>20230306</v>
      </c>
      <c r="B2199" s="4" t="str">
        <f>"2381207503"</f>
        <v>2381207503</v>
      </c>
      <c r="C2199" s="4">
        <v>61.2</v>
      </c>
      <c r="D2199" s="4"/>
    </row>
    <row r="2200" s="1" customFormat="1" spans="1:4">
      <c r="A2200" s="4" t="str">
        <f t="shared" si="35"/>
        <v>20230306</v>
      </c>
      <c r="B2200" s="4" t="str">
        <f>"2381207419"</f>
        <v>2381207419</v>
      </c>
      <c r="C2200" s="4">
        <v>55.5</v>
      </c>
      <c r="D2200" s="4"/>
    </row>
    <row r="2201" s="1" customFormat="1" spans="1:4">
      <c r="A2201" s="4" t="str">
        <f t="shared" si="35"/>
        <v>20230306</v>
      </c>
      <c r="B2201" s="4" t="str">
        <f>"2381207428"</f>
        <v>2381207428</v>
      </c>
      <c r="C2201" s="4">
        <v>54.8</v>
      </c>
      <c r="D2201" s="4"/>
    </row>
    <row r="2202" s="1" customFormat="1" spans="1:4">
      <c r="A2202" s="4" t="str">
        <f t="shared" si="35"/>
        <v>20230306</v>
      </c>
      <c r="B2202" s="4" t="str">
        <f>"2381207330"</f>
        <v>2381207330</v>
      </c>
      <c r="C2202" s="4">
        <v>53.2</v>
      </c>
      <c r="D2202" s="4"/>
    </row>
    <row r="2203" s="1" customFormat="1" spans="1:4">
      <c r="A2203" s="4" t="str">
        <f t="shared" si="35"/>
        <v>20230306</v>
      </c>
      <c r="B2203" s="4" t="str">
        <f>"2381207314"</f>
        <v>2381207314</v>
      </c>
      <c r="C2203" s="4">
        <v>0</v>
      </c>
      <c r="D2203" s="4" t="s">
        <v>5</v>
      </c>
    </row>
    <row r="2204" s="1" customFormat="1" spans="1:4">
      <c r="A2204" s="4" t="str">
        <f t="shared" si="35"/>
        <v>20230306</v>
      </c>
      <c r="B2204" s="4" t="str">
        <f>"2381207323"</f>
        <v>2381207323</v>
      </c>
      <c r="C2204" s="4">
        <v>0</v>
      </c>
      <c r="D2204" s="4" t="s">
        <v>5</v>
      </c>
    </row>
    <row r="2205" s="1" customFormat="1" spans="1:4">
      <c r="A2205" s="4" t="str">
        <f t="shared" si="35"/>
        <v>20230306</v>
      </c>
      <c r="B2205" s="4" t="str">
        <f>"2381207324"</f>
        <v>2381207324</v>
      </c>
      <c r="C2205" s="4">
        <v>0</v>
      </c>
      <c r="D2205" s="4" t="s">
        <v>5</v>
      </c>
    </row>
    <row r="2206" s="1" customFormat="1" spans="1:4">
      <c r="A2206" s="4" t="str">
        <f t="shared" si="35"/>
        <v>20230306</v>
      </c>
      <c r="B2206" s="4" t="str">
        <f>"2381207403"</f>
        <v>2381207403</v>
      </c>
      <c r="C2206" s="4">
        <v>0</v>
      </c>
      <c r="D2206" s="4" t="s">
        <v>5</v>
      </c>
    </row>
    <row r="2207" s="1" customFormat="1" spans="1:4">
      <c r="A2207" s="4" t="str">
        <f t="shared" si="35"/>
        <v>20230306</v>
      </c>
      <c r="B2207" s="4" t="str">
        <f>"2381207408"</f>
        <v>2381207408</v>
      </c>
      <c r="C2207" s="4">
        <v>0</v>
      </c>
      <c r="D2207" s="4" t="s">
        <v>5</v>
      </c>
    </row>
    <row r="2208" s="1" customFormat="1" spans="1:4">
      <c r="A2208" s="4" t="str">
        <f t="shared" si="35"/>
        <v>20230306</v>
      </c>
      <c r="B2208" s="4" t="str">
        <f>"2381207413"</f>
        <v>2381207413</v>
      </c>
      <c r="C2208" s="4">
        <v>0</v>
      </c>
      <c r="D2208" s="4" t="s">
        <v>5</v>
      </c>
    </row>
    <row r="2209" s="1" customFormat="1" spans="1:4">
      <c r="A2209" s="4" t="str">
        <f t="shared" si="35"/>
        <v>20230306</v>
      </c>
      <c r="B2209" s="4" t="str">
        <f>"2381207414"</f>
        <v>2381207414</v>
      </c>
      <c r="C2209" s="4">
        <v>0</v>
      </c>
      <c r="D2209" s="4" t="s">
        <v>5</v>
      </c>
    </row>
    <row r="2210" s="1" customFormat="1" spans="1:4">
      <c r="A2210" s="4" t="str">
        <f t="shared" si="35"/>
        <v>20230306</v>
      </c>
      <c r="B2210" s="4" t="str">
        <f>"2381207423"</f>
        <v>2381207423</v>
      </c>
      <c r="C2210" s="4">
        <v>0</v>
      </c>
      <c r="D2210" s="4" t="s">
        <v>5</v>
      </c>
    </row>
    <row r="2211" s="1" customFormat="1" spans="1:4">
      <c r="A2211" s="4" t="str">
        <f t="shared" si="35"/>
        <v>20230306</v>
      </c>
      <c r="B2211" s="4" t="str">
        <f>"2381207427"</f>
        <v>2381207427</v>
      </c>
      <c r="C2211" s="4">
        <v>0</v>
      </c>
      <c r="D2211" s="4" t="s">
        <v>5</v>
      </c>
    </row>
    <row r="2212" s="1" customFormat="1" spans="1:4">
      <c r="A2212" s="4" t="str">
        <f t="shared" si="35"/>
        <v>20230306</v>
      </c>
      <c r="B2212" s="4" t="str">
        <f>"2381207501"</f>
        <v>2381207501</v>
      </c>
      <c r="C2212" s="4">
        <v>0</v>
      </c>
      <c r="D2212" s="4" t="s">
        <v>5</v>
      </c>
    </row>
    <row r="2213" s="1" customFormat="1" spans="1:4">
      <c r="A2213" s="4" t="str">
        <f t="shared" si="35"/>
        <v>20230306</v>
      </c>
      <c r="B2213" s="4" t="str">
        <f>"2381207508"</f>
        <v>2381207508</v>
      </c>
      <c r="C2213" s="4">
        <v>0</v>
      </c>
      <c r="D2213" s="4" t="s">
        <v>5</v>
      </c>
    </row>
    <row r="2214" s="1" customFormat="1" spans="1:4">
      <c r="A2214" s="4" t="str">
        <f t="shared" si="35"/>
        <v>20230306</v>
      </c>
      <c r="B2214" s="4" t="str">
        <f>"2381207510"</f>
        <v>2381207510</v>
      </c>
      <c r="C2214" s="4">
        <v>0</v>
      </c>
      <c r="D2214" s="4" t="s">
        <v>5</v>
      </c>
    </row>
    <row r="2215" s="1" customFormat="1" spans="1:4">
      <c r="A2215" s="4" t="str">
        <f t="shared" ref="A2215:A2218" si="36">"20230306"</f>
        <v>20230306</v>
      </c>
      <c r="B2215" s="4" t="str">
        <f>"2381207512"</f>
        <v>2381207512</v>
      </c>
      <c r="C2215" s="4">
        <v>0</v>
      </c>
      <c r="D2215" s="4" t="s">
        <v>5</v>
      </c>
    </row>
    <row r="2216" s="1" customFormat="1" spans="1:4">
      <c r="A2216" s="4" t="str">
        <f t="shared" si="36"/>
        <v>20230306</v>
      </c>
      <c r="B2216" s="4" t="str">
        <f>"2381207518"</f>
        <v>2381207518</v>
      </c>
      <c r="C2216" s="4">
        <v>0</v>
      </c>
      <c r="D2216" s="4" t="s">
        <v>5</v>
      </c>
    </row>
    <row r="2217" s="1" customFormat="1" spans="1:4">
      <c r="A2217" s="4" t="str">
        <f t="shared" si="36"/>
        <v>20230306</v>
      </c>
      <c r="B2217" s="4" t="str">
        <f>"2381207519"</f>
        <v>2381207519</v>
      </c>
      <c r="C2217" s="4">
        <v>0</v>
      </c>
      <c r="D2217" s="4" t="s">
        <v>5</v>
      </c>
    </row>
    <row r="2218" s="1" customFormat="1" spans="1:4">
      <c r="A2218" s="4" t="str">
        <f t="shared" si="36"/>
        <v>20230306</v>
      </c>
      <c r="B2218" s="4" t="str">
        <f>"2381207520"</f>
        <v>2381207520</v>
      </c>
      <c r="C2218" s="4">
        <v>0</v>
      </c>
      <c r="D2218" s="4" t="s">
        <v>5</v>
      </c>
    </row>
    <row r="2219" s="1" customFormat="1" spans="1:4">
      <c r="A2219" s="4" t="str">
        <f t="shared" ref="A2219:A2282" si="37">"20230307"</f>
        <v>20230307</v>
      </c>
      <c r="B2219" s="4" t="str">
        <f>"2381207901"</f>
        <v>2381207901</v>
      </c>
      <c r="C2219" s="4">
        <v>93.6</v>
      </c>
      <c r="D2219" s="4"/>
    </row>
    <row r="2220" s="1" customFormat="1" spans="1:4">
      <c r="A2220" s="4" t="str">
        <f t="shared" si="37"/>
        <v>20230307</v>
      </c>
      <c r="B2220" s="4" t="str">
        <f>"2381207905"</f>
        <v>2381207905</v>
      </c>
      <c r="C2220" s="4">
        <v>88.9</v>
      </c>
      <c r="D2220" s="4"/>
    </row>
    <row r="2221" s="1" customFormat="1" spans="1:4">
      <c r="A2221" s="4" t="str">
        <f t="shared" si="37"/>
        <v>20230307</v>
      </c>
      <c r="B2221" s="4" t="str">
        <f>"2381207818"</f>
        <v>2381207818</v>
      </c>
      <c r="C2221" s="4">
        <v>87.9</v>
      </c>
      <c r="D2221" s="4"/>
    </row>
    <row r="2222" s="1" customFormat="1" spans="1:4">
      <c r="A2222" s="4" t="str">
        <f t="shared" si="37"/>
        <v>20230307</v>
      </c>
      <c r="B2222" s="4" t="str">
        <f>"2381207724"</f>
        <v>2381207724</v>
      </c>
      <c r="C2222" s="4">
        <v>84.5</v>
      </c>
      <c r="D2222" s="4"/>
    </row>
    <row r="2223" s="1" customFormat="1" spans="1:4">
      <c r="A2223" s="4" t="str">
        <f t="shared" si="37"/>
        <v>20230307</v>
      </c>
      <c r="B2223" s="4" t="str">
        <f>"2381207611"</f>
        <v>2381207611</v>
      </c>
      <c r="C2223" s="4">
        <v>83.3</v>
      </c>
      <c r="D2223" s="4"/>
    </row>
    <row r="2224" s="1" customFormat="1" spans="1:4">
      <c r="A2224" s="4" t="str">
        <f t="shared" si="37"/>
        <v>20230307</v>
      </c>
      <c r="B2224" s="4" t="str">
        <f>"2381207915"</f>
        <v>2381207915</v>
      </c>
      <c r="C2224" s="4">
        <v>83.2</v>
      </c>
      <c r="D2224" s="4"/>
    </row>
    <row r="2225" s="1" customFormat="1" spans="1:4">
      <c r="A2225" s="4" t="str">
        <f t="shared" si="37"/>
        <v>20230307</v>
      </c>
      <c r="B2225" s="4" t="str">
        <f>"2381207603"</f>
        <v>2381207603</v>
      </c>
      <c r="C2225" s="4">
        <v>83.1</v>
      </c>
      <c r="D2225" s="4"/>
    </row>
    <row r="2226" s="1" customFormat="1" spans="1:4">
      <c r="A2226" s="4" t="str">
        <f t="shared" si="37"/>
        <v>20230307</v>
      </c>
      <c r="B2226" s="4" t="str">
        <f>"2381207811"</f>
        <v>2381207811</v>
      </c>
      <c r="C2226" s="4">
        <v>82</v>
      </c>
      <c r="D2226" s="4"/>
    </row>
    <row r="2227" s="1" customFormat="1" spans="1:4">
      <c r="A2227" s="4" t="str">
        <f t="shared" si="37"/>
        <v>20230307</v>
      </c>
      <c r="B2227" s="4" t="str">
        <f>"2381207710"</f>
        <v>2381207710</v>
      </c>
      <c r="C2227" s="4">
        <v>81.6</v>
      </c>
      <c r="D2227" s="4"/>
    </row>
    <row r="2228" s="1" customFormat="1" spans="1:4">
      <c r="A2228" s="4" t="str">
        <f t="shared" si="37"/>
        <v>20230307</v>
      </c>
      <c r="B2228" s="4" t="str">
        <f>"2381207804"</f>
        <v>2381207804</v>
      </c>
      <c r="C2228" s="4">
        <v>80.9</v>
      </c>
      <c r="D2228" s="4"/>
    </row>
    <row r="2229" s="1" customFormat="1" spans="1:4">
      <c r="A2229" s="4" t="str">
        <f t="shared" si="37"/>
        <v>20230307</v>
      </c>
      <c r="B2229" s="4" t="str">
        <f>"2381207629"</f>
        <v>2381207629</v>
      </c>
      <c r="C2229" s="4">
        <v>80.3</v>
      </c>
      <c r="D2229" s="4"/>
    </row>
    <row r="2230" s="1" customFormat="1" spans="1:4">
      <c r="A2230" s="4" t="str">
        <f t="shared" si="37"/>
        <v>20230307</v>
      </c>
      <c r="B2230" s="4" t="str">
        <f>"2381207825"</f>
        <v>2381207825</v>
      </c>
      <c r="C2230" s="4">
        <v>80</v>
      </c>
      <c r="D2230" s="4"/>
    </row>
    <row r="2231" s="1" customFormat="1" spans="1:4">
      <c r="A2231" s="4" t="str">
        <f t="shared" si="37"/>
        <v>20230307</v>
      </c>
      <c r="B2231" s="4" t="str">
        <f>"2381207522"</f>
        <v>2381207522</v>
      </c>
      <c r="C2231" s="4">
        <v>79.6</v>
      </c>
      <c r="D2231" s="4"/>
    </row>
    <row r="2232" s="1" customFormat="1" spans="1:4">
      <c r="A2232" s="4" t="str">
        <f t="shared" si="37"/>
        <v>20230307</v>
      </c>
      <c r="B2232" s="4" t="str">
        <f>"2381207729"</f>
        <v>2381207729</v>
      </c>
      <c r="C2232" s="4">
        <v>79.6</v>
      </c>
      <c r="D2232" s="4"/>
    </row>
    <row r="2233" s="1" customFormat="1" spans="1:4">
      <c r="A2233" s="4" t="str">
        <f t="shared" si="37"/>
        <v>20230307</v>
      </c>
      <c r="B2233" s="4" t="str">
        <f>"2381207728"</f>
        <v>2381207728</v>
      </c>
      <c r="C2233" s="4">
        <v>79.5</v>
      </c>
      <c r="D2233" s="4"/>
    </row>
    <row r="2234" s="1" customFormat="1" spans="1:4">
      <c r="A2234" s="4" t="str">
        <f t="shared" si="37"/>
        <v>20230307</v>
      </c>
      <c r="B2234" s="4" t="str">
        <f>"2381207605"</f>
        <v>2381207605</v>
      </c>
      <c r="C2234" s="4">
        <v>79.4</v>
      </c>
      <c r="D2234" s="4"/>
    </row>
    <row r="2235" s="1" customFormat="1" spans="1:4">
      <c r="A2235" s="4" t="str">
        <f t="shared" si="37"/>
        <v>20230307</v>
      </c>
      <c r="B2235" s="4" t="str">
        <f>"2381207806"</f>
        <v>2381207806</v>
      </c>
      <c r="C2235" s="4">
        <v>79</v>
      </c>
      <c r="D2235" s="4"/>
    </row>
    <row r="2236" s="1" customFormat="1" spans="1:4">
      <c r="A2236" s="4" t="str">
        <f t="shared" si="37"/>
        <v>20230307</v>
      </c>
      <c r="B2236" s="4" t="str">
        <f>"2381207722"</f>
        <v>2381207722</v>
      </c>
      <c r="C2236" s="4">
        <v>78.8</v>
      </c>
      <c r="D2236" s="4"/>
    </row>
    <row r="2237" s="1" customFormat="1" spans="1:4">
      <c r="A2237" s="4" t="str">
        <f t="shared" si="37"/>
        <v>20230307</v>
      </c>
      <c r="B2237" s="4" t="str">
        <f>"2381207718"</f>
        <v>2381207718</v>
      </c>
      <c r="C2237" s="4">
        <v>78.3</v>
      </c>
      <c r="D2237" s="4"/>
    </row>
    <row r="2238" s="1" customFormat="1" spans="1:4">
      <c r="A2238" s="4" t="str">
        <f t="shared" si="37"/>
        <v>20230307</v>
      </c>
      <c r="B2238" s="4" t="str">
        <f>"2381207822"</f>
        <v>2381207822</v>
      </c>
      <c r="C2238" s="4">
        <v>78.1</v>
      </c>
      <c r="D2238" s="4"/>
    </row>
    <row r="2239" s="1" customFormat="1" spans="1:4">
      <c r="A2239" s="4" t="str">
        <f t="shared" si="37"/>
        <v>20230307</v>
      </c>
      <c r="B2239" s="4" t="str">
        <f>"2381207917"</f>
        <v>2381207917</v>
      </c>
      <c r="C2239" s="4">
        <v>77.8</v>
      </c>
      <c r="D2239" s="4"/>
    </row>
    <row r="2240" s="1" customFormat="1" spans="1:4">
      <c r="A2240" s="4" t="str">
        <f t="shared" si="37"/>
        <v>20230307</v>
      </c>
      <c r="B2240" s="4" t="str">
        <f>"2381207908"</f>
        <v>2381207908</v>
      </c>
      <c r="C2240" s="4">
        <v>77.3</v>
      </c>
      <c r="D2240" s="4"/>
    </row>
    <row r="2241" s="1" customFormat="1" spans="1:4">
      <c r="A2241" s="4" t="str">
        <f t="shared" si="37"/>
        <v>20230307</v>
      </c>
      <c r="B2241" s="4" t="str">
        <f>"2381207816"</f>
        <v>2381207816</v>
      </c>
      <c r="C2241" s="4">
        <v>77.2</v>
      </c>
      <c r="D2241" s="4"/>
    </row>
    <row r="2242" s="1" customFormat="1" spans="1:4">
      <c r="A2242" s="4" t="str">
        <f t="shared" si="37"/>
        <v>20230307</v>
      </c>
      <c r="B2242" s="4" t="str">
        <f>"2381207606"</f>
        <v>2381207606</v>
      </c>
      <c r="C2242" s="4">
        <v>77.1</v>
      </c>
      <c r="D2242" s="4"/>
    </row>
    <row r="2243" s="1" customFormat="1" spans="1:4">
      <c r="A2243" s="4" t="str">
        <f t="shared" si="37"/>
        <v>20230307</v>
      </c>
      <c r="B2243" s="4" t="str">
        <f>"2381207812"</f>
        <v>2381207812</v>
      </c>
      <c r="C2243" s="4">
        <v>77</v>
      </c>
      <c r="D2243" s="4"/>
    </row>
    <row r="2244" s="1" customFormat="1" spans="1:4">
      <c r="A2244" s="4" t="str">
        <f t="shared" si="37"/>
        <v>20230307</v>
      </c>
      <c r="B2244" s="4" t="str">
        <f>"2381207721"</f>
        <v>2381207721</v>
      </c>
      <c r="C2244" s="4">
        <v>76.8</v>
      </c>
      <c r="D2244" s="4"/>
    </row>
    <row r="2245" s="1" customFormat="1" spans="1:4">
      <c r="A2245" s="4" t="str">
        <f t="shared" si="37"/>
        <v>20230307</v>
      </c>
      <c r="B2245" s="4" t="str">
        <f>"2381207624"</f>
        <v>2381207624</v>
      </c>
      <c r="C2245" s="4">
        <v>76.7</v>
      </c>
      <c r="D2245" s="4"/>
    </row>
    <row r="2246" s="1" customFormat="1" spans="1:4">
      <c r="A2246" s="4" t="str">
        <f t="shared" si="37"/>
        <v>20230307</v>
      </c>
      <c r="B2246" s="4" t="str">
        <f>"2381207829"</f>
        <v>2381207829</v>
      </c>
      <c r="C2246" s="4">
        <v>76.5</v>
      </c>
      <c r="D2246" s="4"/>
    </row>
    <row r="2247" s="1" customFormat="1" spans="1:4">
      <c r="A2247" s="4" t="str">
        <f t="shared" si="37"/>
        <v>20230307</v>
      </c>
      <c r="B2247" s="4" t="str">
        <f>"2381207909"</f>
        <v>2381207909</v>
      </c>
      <c r="C2247" s="4">
        <v>76.3</v>
      </c>
      <c r="D2247" s="4"/>
    </row>
    <row r="2248" s="1" customFormat="1" spans="1:4">
      <c r="A2248" s="4" t="str">
        <f t="shared" si="37"/>
        <v>20230307</v>
      </c>
      <c r="B2248" s="4" t="str">
        <f>"2381207621"</f>
        <v>2381207621</v>
      </c>
      <c r="C2248" s="4">
        <v>76.2</v>
      </c>
      <c r="D2248" s="4"/>
    </row>
    <row r="2249" s="1" customFormat="1" spans="1:4">
      <c r="A2249" s="4" t="str">
        <f t="shared" si="37"/>
        <v>20230307</v>
      </c>
      <c r="B2249" s="4" t="str">
        <f>"2381207813"</f>
        <v>2381207813</v>
      </c>
      <c r="C2249" s="4">
        <v>76</v>
      </c>
      <c r="D2249" s="4"/>
    </row>
    <row r="2250" s="1" customFormat="1" spans="1:4">
      <c r="A2250" s="4" t="str">
        <f t="shared" si="37"/>
        <v>20230307</v>
      </c>
      <c r="B2250" s="4" t="str">
        <f>"2381207906"</f>
        <v>2381207906</v>
      </c>
      <c r="C2250" s="4">
        <v>76</v>
      </c>
      <c r="D2250" s="4"/>
    </row>
    <row r="2251" s="1" customFormat="1" spans="1:4">
      <c r="A2251" s="4" t="str">
        <f t="shared" si="37"/>
        <v>20230307</v>
      </c>
      <c r="B2251" s="4" t="str">
        <f>"2381207916"</f>
        <v>2381207916</v>
      </c>
      <c r="C2251" s="4">
        <v>76</v>
      </c>
      <c r="D2251" s="4"/>
    </row>
    <row r="2252" s="1" customFormat="1" spans="1:4">
      <c r="A2252" s="4" t="str">
        <f t="shared" si="37"/>
        <v>20230307</v>
      </c>
      <c r="B2252" s="4" t="str">
        <f>"2381207727"</f>
        <v>2381207727</v>
      </c>
      <c r="C2252" s="4">
        <v>75.8</v>
      </c>
      <c r="D2252" s="4"/>
    </row>
    <row r="2253" s="1" customFormat="1" spans="1:4">
      <c r="A2253" s="4" t="str">
        <f t="shared" si="37"/>
        <v>20230307</v>
      </c>
      <c r="B2253" s="4" t="str">
        <f>"2381207807"</f>
        <v>2381207807</v>
      </c>
      <c r="C2253" s="4">
        <v>75.5</v>
      </c>
      <c r="D2253" s="4"/>
    </row>
    <row r="2254" s="1" customFormat="1" spans="1:4">
      <c r="A2254" s="4" t="str">
        <f t="shared" si="37"/>
        <v>20230307</v>
      </c>
      <c r="B2254" s="4" t="str">
        <f>"2381207709"</f>
        <v>2381207709</v>
      </c>
      <c r="C2254" s="4">
        <v>75.2</v>
      </c>
      <c r="D2254" s="4"/>
    </row>
    <row r="2255" s="1" customFormat="1" spans="1:4">
      <c r="A2255" s="4" t="str">
        <f t="shared" si="37"/>
        <v>20230307</v>
      </c>
      <c r="B2255" s="4" t="str">
        <f>"2381207808"</f>
        <v>2381207808</v>
      </c>
      <c r="C2255" s="4">
        <v>74.8</v>
      </c>
      <c r="D2255" s="4"/>
    </row>
    <row r="2256" s="1" customFormat="1" spans="1:4">
      <c r="A2256" s="4" t="str">
        <f t="shared" si="37"/>
        <v>20230307</v>
      </c>
      <c r="B2256" s="4" t="str">
        <f>"2381207828"</f>
        <v>2381207828</v>
      </c>
      <c r="C2256" s="4">
        <v>74.7</v>
      </c>
      <c r="D2256" s="4"/>
    </row>
    <row r="2257" s="1" customFormat="1" spans="1:4">
      <c r="A2257" s="4" t="str">
        <f t="shared" si="37"/>
        <v>20230307</v>
      </c>
      <c r="B2257" s="4" t="str">
        <f>"2381207627"</f>
        <v>2381207627</v>
      </c>
      <c r="C2257" s="4">
        <v>74.4</v>
      </c>
      <c r="D2257" s="4"/>
    </row>
    <row r="2258" s="1" customFormat="1" spans="1:4">
      <c r="A2258" s="4" t="str">
        <f t="shared" si="37"/>
        <v>20230307</v>
      </c>
      <c r="B2258" s="4" t="str">
        <f>"2381207823"</f>
        <v>2381207823</v>
      </c>
      <c r="C2258" s="4">
        <v>74.2</v>
      </c>
      <c r="D2258" s="4"/>
    </row>
    <row r="2259" s="1" customFormat="1" spans="1:4">
      <c r="A2259" s="4" t="str">
        <f t="shared" si="37"/>
        <v>20230307</v>
      </c>
      <c r="B2259" s="4" t="str">
        <f>"2381207824"</f>
        <v>2381207824</v>
      </c>
      <c r="C2259" s="4">
        <v>73.9</v>
      </c>
      <c r="D2259" s="4"/>
    </row>
    <row r="2260" s="1" customFormat="1" spans="1:4">
      <c r="A2260" s="4" t="str">
        <f t="shared" si="37"/>
        <v>20230307</v>
      </c>
      <c r="B2260" s="4" t="str">
        <f>"2381207814"</f>
        <v>2381207814</v>
      </c>
      <c r="C2260" s="4">
        <v>73.8</v>
      </c>
      <c r="D2260" s="4"/>
    </row>
    <row r="2261" s="1" customFormat="1" spans="1:4">
      <c r="A2261" s="4" t="str">
        <f t="shared" si="37"/>
        <v>20230307</v>
      </c>
      <c r="B2261" s="4" t="str">
        <f>"2381207524"</f>
        <v>2381207524</v>
      </c>
      <c r="C2261" s="4">
        <v>73.5</v>
      </c>
      <c r="D2261" s="4"/>
    </row>
    <row r="2262" s="1" customFormat="1" spans="1:4">
      <c r="A2262" s="4" t="str">
        <f t="shared" si="37"/>
        <v>20230307</v>
      </c>
      <c r="B2262" s="4" t="str">
        <f>"2381207719"</f>
        <v>2381207719</v>
      </c>
      <c r="C2262" s="4">
        <v>72.9</v>
      </c>
      <c r="D2262" s="4"/>
    </row>
    <row r="2263" s="1" customFormat="1" spans="1:4">
      <c r="A2263" s="4" t="str">
        <f t="shared" si="37"/>
        <v>20230307</v>
      </c>
      <c r="B2263" s="4" t="str">
        <f>"2381207708"</f>
        <v>2381207708</v>
      </c>
      <c r="C2263" s="4">
        <v>72</v>
      </c>
      <c r="D2263" s="4"/>
    </row>
    <row r="2264" s="1" customFormat="1" spans="1:4">
      <c r="A2264" s="4" t="str">
        <f t="shared" si="37"/>
        <v>20230307</v>
      </c>
      <c r="B2264" s="4" t="str">
        <f>"2381207713"</f>
        <v>2381207713</v>
      </c>
      <c r="C2264" s="4">
        <v>72</v>
      </c>
      <c r="D2264" s="4"/>
    </row>
    <row r="2265" s="1" customFormat="1" spans="1:4">
      <c r="A2265" s="4" t="str">
        <f t="shared" si="37"/>
        <v>20230307</v>
      </c>
      <c r="B2265" s="4" t="str">
        <f>"2381207618"</f>
        <v>2381207618</v>
      </c>
      <c r="C2265" s="4">
        <v>71.8</v>
      </c>
      <c r="D2265" s="4"/>
    </row>
    <row r="2266" s="1" customFormat="1" spans="1:4">
      <c r="A2266" s="4" t="str">
        <f t="shared" si="37"/>
        <v>20230307</v>
      </c>
      <c r="B2266" s="4" t="str">
        <f>"2381207630"</f>
        <v>2381207630</v>
      </c>
      <c r="C2266" s="4">
        <v>71.5</v>
      </c>
      <c r="D2266" s="4"/>
    </row>
    <row r="2267" s="1" customFormat="1" spans="1:4">
      <c r="A2267" s="4" t="str">
        <f t="shared" si="37"/>
        <v>20230307</v>
      </c>
      <c r="B2267" s="4" t="str">
        <f>"2381207529"</f>
        <v>2381207529</v>
      </c>
      <c r="C2267" s="4">
        <v>71.4</v>
      </c>
      <c r="D2267" s="4"/>
    </row>
    <row r="2268" s="1" customFormat="1" spans="1:4">
      <c r="A2268" s="4" t="str">
        <f t="shared" si="37"/>
        <v>20230307</v>
      </c>
      <c r="B2268" s="4" t="str">
        <f>"2381207802"</f>
        <v>2381207802</v>
      </c>
      <c r="C2268" s="4">
        <v>71.2</v>
      </c>
      <c r="D2268" s="4"/>
    </row>
    <row r="2269" s="1" customFormat="1" spans="1:4">
      <c r="A2269" s="4" t="str">
        <f t="shared" si="37"/>
        <v>20230307</v>
      </c>
      <c r="B2269" s="4" t="str">
        <f>"2381207616"</f>
        <v>2381207616</v>
      </c>
      <c r="C2269" s="4">
        <v>71.1</v>
      </c>
      <c r="D2269" s="4"/>
    </row>
    <row r="2270" s="1" customFormat="1" spans="1:4">
      <c r="A2270" s="4" t="str">
        <f t="shared" si="37"/>
        <v>20230307</v>
      </c>
      <c r="B2270" s="4" t="str">
        <f>"2381207714"</f>
        <v>2381207714</v>
      </c>
      <c r="C2270" s="4">
        <v>71</v>
      </c>
      <c r="D2270" s="4"/>
    </row>
    <row r="2271" s="1" customFormat="1" spans="1:4">
      <c r="A2271" s="4" t="str">
        <f t="shared" si="37"/>
        <v>20230307</v>
      </c>
      <c r="B2271" s="4" t="str">
        <f>"2381207902"</f>
        <v>2381207902</v>
      </c>
      <c r="C2271" s="4">
        <v>71</v>
      </c>
      <c r="D2271" s="4"/>
    </row>
    <row r="2272" s="1" customFormat="1" spans="1:4">
      <c r="A2272" s="4" t="str">
        <f t="shared" si="37"/>
        <v>20230307</v>
      </c>
      <c r="B2272" s="4" t="str">
        <f>"2381207712"</f>
        <v>2381207712</v>
      </c>
      <c r="C2272" s="4">
        <v>70.8</v>
      </c>
      <c r="D2272" s="4"/>
    </row>
    <row r="2273" s="1" customFormat="1" spans="1:4">
      <c r="A2273" s="4" t="str">
        <f t="shared" si="37"/>
        <v>20230307</v>
      </c>
      <c r="B2273" s="4" t="str">
        <f>"2381207730"</f>
        <v>2381207730</v>
      </c>
      <c r="C2273" s="4">
        <v>70.8</v>
      </c>
      <c r="D2273" s="4"/>
    </row>
    <row r="2274" s="1" customFormat="1" spans="1:4">
      <c r="A2274" s="4" t="str">
        <f t="shared" si="37"/>
        <v>20230307</v>
      </c>
      <c r="B2274" s="4" t="str">
        <f>"2381207904"</f>
        <v>2381207904</v>
      </c>
      <c r="C2274" s="4">
        <v>70.7</v>
      </c>
      <c r="D2274" s="4"/>
    </row>
    <row r="2275" s="1" customFormat="1" spans="1:4">
      <c r="A2275" s="4" t="str">
        <f t="shared" si="37"/>
        <v>20230307</v>
      </c>
      <c r="B2275" s="4" t="str">
        <f>"2381207827"</f>
        <v>2381207827</v>
      </c>
      <c r="C2275" s="4">
        <v>70.6</v>
      </c>
      <c r="D2275" s="4"/>
    </row>
    <row r="2276" s="1" customFormat="1" spans="1:4">
      <c r="A2276" s="4" t="str">
        <f t="shared" si="37"/>
        <v>20230307</v>
      </c>
      <c r="B2276" s="4" t="str">
        <f>"2381207626"</f>
        <v>2381207626</v>
      </c>
      <c r="C2276" s="4">
        <v>70.2</v>
      </c>
      <c r="D2276" s="4"/>
    </row>
    <row r="2277" s="1" customFormat="1" spans="1:4">
      <c r="A2277" s="4" t="str">
        <f t="shared" si="37"/>
        <v>20230307</v>
      </c>
      <c r="B2277" s="4" t="str">
        <f>"2381207528"</f>
        <v>2381207528</v>
      </c>
      <c r="C2277" s="4">
        <v>69.7</v>
      </c>
      <c r="D2277" s="4"/>
    </row>
    <row r="2278" s="1" customFormat="1" spans="1:4">
      <c r="A2278" s="4" t="str">
        <f t="shared" si="37"/>
        <v>20230307</v>
      </c>
      <c r="B2278" s="4" t="str">
        <f>"2381207702"</f>
        <v>2381207702</v>
      </c>
      <c r="C2278" s="4">
        <v>69.4</v>
      </c>
      <c r="D2278" s="4"/>
    </row>
    <row r="2279" s="1" customFormat="1" spans="1:4">
      <c r="A2279" s="4" t="str">
        <f t="shared" si="37"/>
        <v>20230307</v>
      </c>
      <c r="B2279" s="4" t="str">
        <f>"2381207604"</f>
        <v>2381207604</v>
      </c>
      <c r="C2279" s="4">
        <v>69.2</v>
      </c>
      <c r="D2279" s="4"/>
    </row>
    <row r="2280" s="1" customFormat="1" spans="1:4">
      <c r="A2280" s="4" t="str">
        <f t="shared" si="37"/>
        <v>20230307</v>
      </c>
      <c r="B2280" s="4" t="str">
        <f>"2381207716"</f>
        <v>2381207716</v>
      </c>
      <c r="C2280" s="4">
        <v>69</v>
      </c>
      <c r="D2280" s="4"/>
    </row>
    <row r="2281" s="1" customFormat="1" spans="1:4">
      <c r="A2281" s="4" t="str">
        <f t="shared" si="37"/>
        <v>20230307</v>
      </c>
      <c r="B2281" s="4" t="str">
        <f>"2381207615"</f>
        <v>2381207615</v>
      </c>
      <c r="C2281" s="4">
        <v>68.8</v>
      </c>
      <c r="D2281" s="4"/>
    </row>
    <row r="2282" s="1" customFormat="1" spans="1:4">
      <c r="A2282" s="4" t="str">
        <f t="shared" si="37"/>
        <v>20230307</v>
      </c>
      <c r="B2282" s="4" t="str">
        <f>"2381207717"</f>
        <v>2381207717</v>
      </c>
      <c r="C2282" s="4">
        <v>68.5</v>
      </c>
      <c r="D2282" s="4"/>
    </row>
    <row r="2283" s="1" customFormat="1" spans="1:4">
      <c r="A2283" s="4" t="str">
        <f t="shared" ref="A2283:A2336" si="38">"20230307"</f>
        <v>20230307</v>
      </c>
      <c r="B2283" s="4" t="str">
        <f>"2381207527"</f>
        <v>2381207527</v>
      </c>
      <c r="C2283" s="4">
        <v>67.6</v>
      </c>
      <c r="D2283" s="4"/>
    </row>
    <row r="2284" s="1" customFormat="1" spans="1:4">
      <c r="A2284" s="4" t="str">
        <f t="shared" si="38"/>
        <v>20230307</v>
      </c>
      <c r="B2284" s="4" t="str">
        <f>"2381207704"</f>
        <v>2381207704</v>
      </c>
      <c r="C2284" s="4">
        <v>67.6</v>
      </c>
      <c r="D2284" s="4"/>
    </row>
    <row r="2285" s="1" customFormat="1" spans="1:4">
      <c r="A2285" s="4" t="str">
        <f t="shared" si="38"/>
        <v>20230307</v>
      </c>
      <c r="B2285" s="4" t="str">
        <f>"2381207725"</f>
        <v>2381207725</v>
      </c>
      <c r="C2285" s="4">
        <v>67.5</v>
      </c>
      <c r="D2285" s="4"/>
    </row>
    <row r="2286" s="1" customFormat="1" spans="1:4">
      <c r="A2286" s="4" t="str">
        <f t="shared" si="38"/>
        <v>20230307</v>
      </c>
      <c r="B2286" s="4" t="str">
        <f>"2381207612"</f>
        <v>2381207612</v>
      </c>
      <c r="C2286" s="4">
        <v>67.3</v>
      </c>
      <c r="D2286" s="4"/>
    </row>
    <row r="2287" s="1" customFormat="1" spans="1:4">
      <c r="A2287" s="4" t="str">
        <f t="shared" si="38"/>
        <v>20230307</v>
      </c>
      <c r="B2287" s="4" t="str">
        <f>"2381207821"</f>
        <v>2381207821</v>
      </c>
      <c r="C2287" s="4">
        <v>66</v>
      </c>
      <c r="D2287" s="4"/>
    </row>
    <row r="2288" s="1" customFormat="1" spans="1:4">
      <c r="A2288" s="4" t="str">
        <f t="shared" si="38"/>
        <v>20230307</v>
      </c>
      <c r="B2288" s="4" t="str">
        <f>"2381207623"</f>
        <v>2381207623</v>
      </c>
      <c r="C2288" s="4">
        <v>65.9</v>
      </c>
      <c r="D2288" s="4"/>
    </row>
    <row r="2289" s="1" customFormat="1" spans="1:4">
      <c r="A2289" s="4" t="str">
        <f t="shared" si="38"/>
        <v>20230307</v>
      </c>
      <c r="B2289" s="4" t="str">
        <f>"2381207705"</f>
        <v>2381207705</v>
      </c>
      <c r="C2289" s="4">
        <v>65.6</v>
      </c>
      <c r="D2289" s="4"/>
    </row>
    <row r="2290" s="1" customFormat="1" spans="1:4">
      <c r="A2290" s="4" t="str">
        <f t="shared" si="38"/>
        <v>20230307</v>
      </c>
      <c r="B2290" s="4" t="str">
        <f>"2381207521"</f>
        <v>2381207521</v>
      </c>
      <c r="C2290" s="4">
        <v>65.5</v>
      </c>
      <c r="D2290" s="4"/>
    </row>
    <row r="2291" s="1" customFormat="1" spans="1:4">
      <c r="A2291" s="4" t="str">
        <f t="shared" si="38"/>
        <v>20230307</v>
      </c>
      <c r="B2291" s="4" t="str">
        <f>"2381207820"</f>
        <v>2381207820</v>
      </c>
      <c r="C2291" s="4">
        <v>65.1</v>
      </c>
      <c r="D2291" s="4"/>
    </row>
    <row r="2292" s="1" customFormat="1" spans="1:4">
      <c r="A2292" s="4" t="str">
        <f t="shared" si="38"/>
        <v>20230307</v>
      </c>
      <c r="B2292" s="4" t="str">
        <f>"2381207810"</f>
        <v>2381207810</v>
      </c>
      <c r="C2292" s="4">
        <v>64.2</v>
      </c>
      <c r="D2292" s="4"/>
    </row>
    <row r="2293" s="1" customFormat="1" spans="1:4">
      <c r="A2293" s="4" t="str">
        <f t="shared" si="38"/>
        <v>20230307</v>
      </c>
      <c r="B2293" s="4" t="str">
        <f>"2381207622"</f>
        <v>2381207622</v>
      </c>
      <c r="C2293" s="4">
        <v>64.1</v>
      </c>
      <c r="D2293" s="4"/>
    </row>
    <row r="2294" s="1" customFormat="1" spans="1:4">
      <c r="A2294" s="4" t="str">
        <f t="shared" si="38"/>
        <v>20230307</v>
      </c>
      <c r="B2294" s="4" t="str">
        <f>"2381207707"</f>
        <v>2381207707</v>
      </c>
      <c r="C2294" s="4">
        <v>64.1</v>
      </c>
      <c r="D2294" s="4"/>
    </row>
    <row r="2295" s="1" customFormat="1" spans="1:4">
      <c r="A2295" s="4" t="str">
        <f t="shared" si="38"/>
        <v>20230307</v>
      </c>
      <c r="B2295" s="4" t="str">
        <f>"2381207610"</f>
        <v>2381207610</v>
      </c>
      <c r="C2295" s="4">
        <v>63.1</v>
      </c>
      <c r="D2295" s="4"/>
    </row>
    <row r="2296" s="1" customFormat="1" spans="1:4">
      <c r="A2296" s="4" t="str">
        <f t="shared" si="38"/>
        <v>20230307</v>
      </c>
      <c r="B2296" s="4" t="str">
        <f>"2381207703"</f>
        <v>2381207703</v>
      </c>
      <c r="C2296" s="4">
        <v>62.7</v>
      </c>
      <c r="D2296" s="4"/>
    </row>
    <row r="2297" s="1" customFormat="1" spans="1:4">
      <c r="A2297" s="4" t="str">
        <f t="shared" si="38"/>
        <v>20230307</v>
      </c>
      <c r="B2297" s="4" t="str">
        <f>"2381207701"</f>
        <v>2381207701</v>
      </c>
      <c r="C2297" s="4">
        <v>61.9</v>
      </c>
      <c r="D2297" s="4"/>
    </row>
    <row r="2298" s="1" customFormat="1" spans="1:4">
      <c r="A2298" s="4" t="str">
        <f t="shared" si="38"/>
        <v>20230307</v>
      </c>
      <c r="B2298" s="4" t="str">
        <f>"2381207715"</f>
        <v>2381207715</v>
      </c>
      <c r="C2298" s="4">
        <v>61.4</v>
      </c>
      <c r="D2298" s="4"/>
    </row>
    <row r="2299" s="1" customFormat="1" spans="1:4">
      <c r="A2299" s="4" t="str">
        <f t="shared" si="38"/>
        <v>20230307</v>
      </c>
      <c r="B2299" s="4" t="str">
        <f>"2381207723"</f>
        <v>2381207723</v>
      </c>
      <c r="C2299" s="4">
        <v>59.7</v>
      </c>
      <c r="D2299" s="4"/>
    </row>
    <row r="2300" s="1" customFormat="1" spans="1:4">
      <c r="A2300" s="4" t="str">
        <f t="shared" si="38"/>
        <v>20230307</v>
      </c>
      <c r="B2300" s="4" t="str">
        <f>"2381207914"</f>
        <v>2381207914</v>
      </c>
      <c r="C2300" s="4">
        <v>59.4</v>
      </c>
      <c r="D2300" s="4"/>
    </row>
    <row r="2301" s="1" customFormat="1" spans="1:4">
      <c r="A2301" s="4" t="str">
        <f t="shared" si="38"/>
        <v>20230307</v>
      </c>
      <c r="B2301" s="4" t="str">
        <f>"2381207525"</f>
        <v>2381207525</v>
      </c>
      <c r="C2301" s="4">
        <v>59.2</v>
      </c>
      <c r="D2301" s="4"/>
    </row>
    <row r="2302" s="1" customFormat="1" spans="1:4">
      <c r="A2302" s="4" t="str">
        <f t="shared" si="38"/>
        <v>20230307</v>
      </c>
      <c r="B2302" s="4" t="str">
        <f>"2381207907"</f>
        <v>2381207907</v>
      </c>
      <c r="C2302" s="4">
        <v>57.8</v>
      </c>
      <c r="D2302" s="4"/>
    </row>
    <row r="2303" s="1" customFormat="1" spans="1:4">
      <c r="A2303" s="4" t="str">
        <f t="shared" si="38"/>
        <v>20230307</v>
      </c>
      <c r="B2303" s="4" t="str">
        <f>"2381207801"</f>
        <v>2381207801</v>
      </c>
      <c r="C2303" s="4">
        <v>56.9</v>
      </c>
      <c r="D2303" s="4"/>
    </row>
    <row r="2304" s="1" customFormat="1" spans="1:4">
      <c r="A2304" s="4" t="str">
        <f t="shared" si="38"/>
        <v>20230307</v>
      </c>
      <c r="B2304" s="4" t="str">
        <f>"2381207805"</f>
        <v>2381207805</v>
      </c>
      <c r="C2304" s="4">
        <v>55.7</v>
      </c>
      <c r="D2304" s="4"/>
    </row>
    <row r="2305" s="1" customFormat="1" spans="1:4">
      <c r="A2305" s="4" t="str">
        <f t="shared" si="38"/>
        <v>20230307</v>
      </c>
      <c r="B2305" s="4" t="str">
        <f>"2381207706"</f>
        <v>2381207706</v>
      </c>
      <c r="C2305" s="4">
        <v>55.6</v>
      </c>
      <c r="D2305" s="4"/>
    </row>
    <row r="2306" s="1" customFormat="1" spans="1:4">
      <c r="A2306" s="4" t="str">
        <f t="shared" si="38"/>
        <v>20230307</v>
      </c>
      <c r="B2306" s="4" t="str">
        <f>"2381207613"</f>
        <v>2381207613</v>
      </c>
      <c r="C2306" s="4">
        <v>54.9</v>
      </c>
      <c r="D2306" s="4"/>
    </row>
    <row r="2307" s="1" customFormat="1" spans="1:4">
      <c r="A2307" s="4" t="str">
        <f t="shared" si="38"/>
        <v>20230307</v>
      </c>
      <c r="B2307" s="4" t="str">
        <f>"2381207607"</f>
        <v>2381207607</v>
      </c>
      <c r="C2307" s="4">
        <v>54.7</v>
      </c>
      <c r="D2307" s="4"/>
    </row>
    <row r="2308" s="1" customFormat="1" spans="1:4">
      <c r="A2308" s="4" t="str">
        <f t="shared" si="38"/>
        <v>20230307</v>
      </c>
      <c r="B2308" s="4" t="str">
        <f>"2381207601"</f>
        <v>2381207601</v>
      </c>
      <c r="C2308" s="4">
        <v>54.4</v>
      </c>
      <c r="D2308" s="4"/>
    </row>
    <row r="2309" s="1" customFormat="1" spans="1:4">
      <c r="A2309" s="4" t="str">
        <f t="shared" si="38"/>
        <v>20230307</v>
      </c>
      <c r="B2309" s="4" t="str">
        <f>"2381207620"</f>
        <v>2381207620</v>
      </c>
      <c r="C2309" s="4">
        <v>51.9</v>
      </c>
      <c r="D2309" s="4"/>
    </row>
    <row r="2310" s="1" customFormat="1" spans="1:4">
      <c r="A2310" s="4" t="str">
        <f t="shared" si="38"/>
        <v>20230307</v>
      </c>
      <c r="B2310" s="4" t="str">
        <f>"2381207726"</f>
        <v>2381207726</v>
      </c>
      <c r="C2310" s="4">
        <v>51.2</v>
      </c>
      <c r="D2310" s="4"/>
    </row>
    <row r="2311" s="1" customFormat="1" spans="1:4">
      <c r="A2311" s="4" t="str">
        <f t="shared" si="38"/>
        <v>20230307</v>
      </c>
      <c r="B2311" s="4" t="str">
        <f>"2381207912"</f>
        <v>2381207912</v>
      </c>
      <c r="C2311" s="4">
        <v>50.4</v>
      </c>
      <c r="D2311" s="4"/>
    </row>
    <row r="2312" s="1" customFormat="1" spans="1:4">
      <c r="A2312" s="4" t="str">
        <f t="shared" si="38"/>
        <v>20230307</v>
      </c>
      <c r="B2312" s="4" t="str">
        <f>"2381207530"</f>
        <v>2381207530</v>
      </c>
      <c r="C2312" s="4">
        <v>47.5</v>
      </c>
      <c r="D2312" s="4"/>
    </row>
    <row r="2313" s="1" customFormat="1" spans="1:4">
      <c r="A2313" s="4" t="str">
        <f t="shared" si="38"/>
        <v>20230307</v>
      </c>
      <c r="B2313" s="4" t="str">
        <f>"2381207711"</f>
        <v>2381207711</v>
      </c>
      <c r="C2313" s="4">
        <v>47</v>
      </c>
      <c r="D2313" s="4"/>
    </row>
    <row r="2314" s="1" customFormat="1" spans="1:4">
      <c r="A2314" s="4" t="str">
        <f t="shared" si="38"/>
        <v>20230307</v>
      </c>
      <c r="B2314" s="4" t="str">
        <f>"2381207523"</f>
        <v>2381207523</v>
      </c>
      <c r="C2314" s="4">
        <v>0</v>
      </c>
      <c r="D2314" s="4" t="s">
        <v>5</v>
      </c>
    </row>
    <row r="2315" s="1" customFormat="1" spans="1:4">
      <c r="A2315" s="4" t="str">
        <f t="shared" si="38"/>
        <v>20230307</v>
      </c>
      <c r="B2315" s="4" t="str">
        <f>"2381207526"</f>
        <v>2381207526</v>
      </c>
      <c r="C2315" s="4">
        <v>0</v>
      </c>
      <c r="D2315" s="4" t="s">
        <v>5</v>
      </c>
    </row>
    <row r="2316" s="1" customFormat="1" spans="1:4">
      <c r="A2316" s="4" t="str">
        <f t="shared" si="38"/>
        <v>20230307</v>
      </c>
      <c r="B2316" s="4" t="str">
        <f>"2381207602"</f>
        <v>2381207602</v>
      </c>
      <c r="C2316" s="4">
        <v>0</v>
      </c>
      <c r="D2316" s="4" t="s">
        <v>5</v>
      </c>
    </row>
    <row r="2317" s="1" customFormat="1" spans="1:4">
      <c r="A2317" s="4" t="str">
        <f t="shared" si="38"/>
        <v>20230307</v>
      </c>
      <c r="B2317" s="4" t="str">
        <f>"2381207608"</f>
        <v>2381207608</v>
      </c>
      <c r="C2317" s="4">
        <v>0</v>
      </c>
      <c r="D2317" s="4" t="s">
        <v>5</v>
      </c>
    </row>
    <row r="2318" s="1" customFormat="1" spans="1:4">
      <c r="A2318" s="4" t="str">
        <f t="shared" si="38"/>
        <v>20230307</v>
      </c>
      <c r="B2318" s="4" t="str">
        <f>"2381207609"</f>
        <v>2381207609</v>
      </c>
      <c r="C2318" s="4">
        <v>0</v>
      </c>
      <c r="D2318" s="4" t="s">
        <v>5</v>
      </c>
    </row>
    <row r="2319" s="1" customFormat="1" spans="1:4">
      <c r="A2319" s="4" t="str">
        <f t="shared" si="38"/>
        <v>20230307</v>
      </c>
      <c r="B2319" s="4" t="str">
        <f>"2381207614"</f>
        <v>2381207614</v>
      </c>
      <c r="C2319" s="4">
        <v>0</v>
      </c>
      <c r="D2319" s="4" t="s">
        <v>5</v>
      </c>
    </row>
    <row r="2320" s="1" customFormat="1" spans="1:4">
      <c r="A2320" s="4" t="str">
        <f t="shared" si="38"/>
        <v>20230307</v>
      </c>
      <c r="B2320" s="4" t="str">
        <f>"2381207617"</f>
        <v>2381207617</v>
      </c>
      <c r="C2320" s="4">
        <v>0</v>
      </c>
      <c r="D2320" s="4" t="s">
        <v>5</v>
      </c>
    </row>
    <row r="2321" s="1" customFormat="1" spans="1:4">
      <c r="A2321" s="4" t="str">
        <f t="shared" si="38"/>
        <v>20230307</v>
      </c>
      <c r="B2321" s="4" t="str">
        <f>"2381207619"</f>
        <v>2381207619</v>
      </c>
      <c r="C2321" s="4">
        <v>0</v>
      </c>
      <c r="D2321" s="4" t="s">
        <v>5</v>
      </c>
    </row>
    <row r="2322" s="1" customFormat="1" spans="1:4">
      <c r="A2322" s="4" t="str">
        <f t="shared" si="38"/>
        <v>20230307</v>
      </c>
      <c r="B2322" s="4" t="str">
        <f>"2381207625"</f>
        <v>2381207625</v>
      </c>
      <c r="C2322" s="4">
        <v>0</v>
      </c>
      <c r="D2322" s="4" t="s">
        <v>5</v>
      </c>
    </row>
    <row r="2323" s="1" customFormat="1" spans="1:4">
      <c r="A2323" s="4" t="str">
        <f t="shared" si="38"/>
        <v>20230307</v>
      </c>
      <c r="B2323" s="4" t="str">
        <f>"2381207628"</f>
        <v>2381207628</v>
      </c>
      <c r="C2323" s="4">
        <v>0</v>
      </c>
      <c r="D2323" s="4" t="s">
        <v>5</v>
      </c>
    </row>
    <row r="2324" s="1" customFormat="1" spans="1:4">
      <c r="A2324" s="4" t="str">
        <f t="shared" si="38"/>
        <v>20230307</v>
      </c>
      <c r="B2324" s="4" t="str">
        <f>"2381207720"</f>
        <v>2381207720</v>
      </c>
      <c r="C2324" s="4">
        <v>0</v>
      </c>
      <c r="D2324" s="4" t="s">
        <v>5</v>
      </c>
    </row>
    <row r="2325" s="1" customFormat="1" spans="1:4">
      <c r="A2325" s="4" t="str">
        <f t="shared" si="38"/>
        <v>20230307</v>
      </c>
      <c r="B2325" s="4" t="str">
        <f>"2381207803"</f>
        <v>2381207803</v>
      </c>
      <c r="C2325" s="4">
        <v>0</v>
      </c>
      <c r="D2325" s="4" t="s">
        <v>5</v>
      </c>
    </row>
    <row r="2326" s="1" customFormat="1" spans="1:4">
      <c r="A2326" s="4" t="str">
        <f t="shared" si="38"/>
        <v>20230307</v>
      </c>
      <c r="B2326" s="4" t="str">
        <f>"2381207809"</f>
        <v>2381207809</v>
      </c>
      <c r="C2326" s="4">
        <v>0</v>
      </c>
      <c r="D2326" s="4" t="s">
        <v>5</v>
      </c>
    </row>
    <row r="2327" s="1" customFormat="1" spans="1:4">
      <c r="A2327" s="4" t="str">
        <f t="shared" si="38"/>
        <v>20230307</v>
      </c>
      <c r="B2327" s="4" t="str">
        <f>"2381207815"</f>
        <v>2381207815</v>
      </c>
      <c r="C2327" s="4">
        <v>0</v>
      </c>
      <c r="D2327" s="4" t="s">
        <v>5</v>
      </c>
    </row>
    <row r="2328" s="1" customFormat="1" spans="1:4">
      <c r="A2328" s="4" t="str">
        <f t="shared" si="38"/>
        <v>20230307</v>
      </c>
      <c r="B2328" s="4" t="str">
        <f>"2381207817"</f>
        <v>2381207817</v>
      </c>
      <c r="C2328" s="4">
        <v>0</v>
      </c>
      <c r="D2328" s="4" t="s">
        <v>5</v>
      </c>
    </row>
    <row r="2329" s="1" customFormat="1" spans="1:4">
      <c r="A2329" s="4" t="str">
        <f t="shared" si="38"/>
        <v>20230307</v>
      </c>
      <c r="B2329" s="4" t="str">
        <f>"2381207819"</f>
        <v>2381207819</v>
      </c>
      <c r="C2329" s="4">
        <v>0</v>
      </c>
      <c r="D2329" s="4" t="s">
        <v>5</v>
      </c>
    </row>
    <row r="2330" s="1" customFormat="1" spans="1:4">
      <c r="A2330" s="4" t="str">
        <f t="shared" si="38"/>
        <v>20230307</v>
      </c>
      <c r="B2330" s="4" t="str">
        <f>"2381207826"</f>
        <v>2381207826</v>
      </c>
      <c r="C2330" s="4">
        <v>0</v>
      </c>
      <c r="D2330" s="4" t="s">
        <v>5</v>
      </c>
    </row>
    <row r="2331" s="1" customFormat="1" spans="1:4">
      <c r="A2331" s="4" t="str">
        <f t="shared" si="38"/>
        <v>20230307</v>
      </c>
      <c r="B2331" s="4" t="str">
        <f>"2381207830"</f>
        <v>2381207830</v>
      </c>
      <c r="C2331" s="4">
        <v>0</v>
      </c>
      <c r="D2331" s="4" t="s">
        <v>5</v>
      </c>
    </row>
    <row r="2332" s="1" customFormat="1" spans="1:4">
      <c r="A2332" s="4" t="str">
        <f t="shared" si="38"/>
        <v>20230307</v>
      </c>
      <c r="B2332" s="4" t="str">
        <f>"2381207903"</f>
        <v>2381207903</v>
      </c>
      <c r="C2332" s="4">
        <v>0</v>
      </c>
      <c r="D2332" s="4" t="s">
        <v>5</v>
      </c>
    </row>
    <row r="2333" s="1" customFormat="1" spans="1:4">
      <c r="A2333" s="4" t="str">
        <f t="shared" si="38"/>
        <v>20230307</v>
      </c>
      <c r="B2333" s="4" t="str">
        <f>"2381207910"</f>
        <v>2381207910</v>
      </c>
      <c r="C2333" s="4">
        <v>0</v>
      </c>
      <c r="D2333" s="4" t="s">
        <v>5</v>
      </c>
    </row>
    <row r="2334" s="1" customFormat="1" spans="1:4">
      <c r="A2334" s="4" t="str">
        <f t="shared" si="38"/>
        <v>20230307</v>
      </c>
      <c r="B2334" s="4" t="str">
        <f>"2381207911"</f>
        <v>2381207911</v>
      </c>
      <c r="C2334" s="4">
        <v>0</v>
      </c>
      <c r="D2334" s="4" t="s">
        <v>5</v>
      </c>
    </row>
    <row r="2335" s="1" customFormat="1" spans="1:4">
      <c r="A2335" s="4" t="str">
        <f t="shared" si="38"/>
        <v>20230307</v>
      </c>
      <c r="B2335" s="4" t="str">
        <f>"2381207913"</f>
        <v>2381207913</v>
      </c>
      <c r="C2335" s="4">
        <v>0</v>
      </c>
      <c r="D2335" s="4" t="s">
        <v>5</v>
      </c>
    </row>
    <row r="2336" s="1" customFormat="1" spans="1:4">
      <c r="A2336" s="4" t="str">
        <f t="shared" si="38"/>
        <v>20230307</v>
      </c>
      <c r="B2336" s="4" t="str">
        <f>"2381207918"</f>
        <v>2381207918</v>
      </c>
      <c r="C2336" s="4">
        <v>0</v>
      </c>
      <c r="D2336" s="4" t="s">
        <v>5</v>
      </c>
    </row>
    <row r="2337" s="1" customFormat="1" spans="1:4">
      <c r="A2337" s="4" t="str">
        <f t="shared" ref="A2337:A2400" si="39">"20230308"</f>
        <v>20230308</v>
      </c>
      <c r="B2337" s="4" t="str">
        <f>"2381208008"</f>
        <v>2381208008</v>
      </c>
      <c r="C2337" s="4">
        <v>91.2</v>
      </c>
      <c r="D2337" s="4"/>
    </row>
    <row r="2338" s="1" customFormat="1" spans="1:4">
      <c r="A2338" s="4" t="str">
        <f t="shared" si="39"/>
        <v>20230308</v>
      </c>
      <c r="B2338" s="4" t="str">
        <f>"2381208201"</f>
        <v>2381208201</v>
      </c>
      <c r="C2338" s="4">
        <v>87</v>
      </c>
      <c r="D2338" s="4"/>
    </row>
    <row r="2339" s="1" customFormat="1" spans="1:4">
      <c r="A2339" s="4" t="str">
        <f t="shared" si="39"/>
        <v>20230308</v>
      </c>
      <c r="B2339" s="4" t="str">
        <f>"2381208024"</f>
        <v>2381208024</v>
      </c>
      <c r="C2339" s="4">
        <v>86.7</v>
      </c>
      <c r="D2339" s="4"/>
    </row>
    <row r="2340" s="1" customFormat="1" spans="1:4">
      <c r="A2340" s="4" t="str">
        <f t="shared" si="39"/>
        <v>20230308</v>
      </c>
      <c r="B2340" s="4" t="str">
        <f>"2381207920"</f>
        <v>2381207920</v>
      </c>
      <c r="C2340" s="4">
        <v>84.5</v>
      </c>
      <c r="D2340" s="4"/>
    </row>
    <row r="2341" s="1" customFormat="1" spans="1:4">
      <c r="A2341" s="4" t="str">
        <f t="shared" si="39"/>
        <v>20230308</v>
      </c>
      <c r="B2341" s="4" t="str">
        <f>"2381207925"</f>
        <v>2381207925</v>
      </c>
      <c r="C2341" s="4">
        <v>84</v>
      </c>
      <c r="D2341" s="4"/>
    </row>
    <row r="2342" s="1" customFormat="1" spans="1:4">
      <c r="A2342" s="4" t="str">
        <f t="shared" si="39"/>
        <v>20230308</v>
      </c>
      <c r="B2342" s="4" t="str">
        <f>"2381208218"</f>
        <v>2381208218</v>
      </c>
      <c r="C2342" s="4">
        <v>82.7</v>
      </c>
      <c r="D2342" s="4"/>
    </row>
    <row r="2343" s="1" customFormat="1" spans="1:4">
      <c r="A2343" s="4" t="str">
        <f t="shared" si="39"/>
        <v>20230308</v>
      </c>
      <c r="B2343" s="4" t="str">
        <f>"2381208011"</f>
        <v>2381208011</v>
      </c>
      <c r="C2343" s="4">
        <v>82.2</v>
      </c>
      <c r="D2343" s="4"/>
    </row>
    <row r="2344" s="1" customFormat="1" spans="1:4">
      <c r="A2344" s="4" t="str">
        <f t="shared" si="39"/>
        <v>20230308</v>
      </c>
      <c r="B2344" s="4" t="str">
        <f>"2381208115"</f>
        <v>2381208115</v>
      </c>
      <c r="C2344" s="4">
        <v>82</v>
      </c>
      <c r="D2344" s="4"/>
    </row>
    <row r="2345" s="1" customFormat="1" spans="1:4">
      <c r="A2345" s="4" t="str">
        <f t="shared" si="39"/>
        <v>20230308</v>
      </c>
      <c r="B2345" s="4" t="str">
        <f>"2381208122"</f>
        <v>2381208122</v>
      </c>
      <c r="C2345" s="4">
        <v>82</v>
      </c>
      <c r="D2345" s="4"/>
    </row>
    <row r="2346" s="1" customFormat="1" spans="1:4">
      <c r="A2346" s="4" t="str">
        <f t="shared" si="39"/>
        <v>20230308</v>
      </c>
      <c r="B2346" s="4" t="str">
        <f>"2381208123"</f>
        <v>2381208123</v>
      </c>
      <c r="C2346" s="4">
        <v>81.7</v>
      </c>
      <c r="D2346" s="4"/>
    </row>
    <row r="2347" s="1" customFormat="1" spans="1:4">
      <c r="A2347" s="4" t="str">
        <f t="shared" si="39"/>
        <v>20230308</v>
      </c>
      <c r="B2347" s="4" t="str">
        <f>"2381208023"</f>
        <v>2381208023</v>
      </c>
      <c r="C2347" s="4">
        <v>81.5</v>
      </c>
      <c r="D2347" s="4"/>
    </row>
    <row r="2348" s="1" customFormat="1" spans="1:4">
      <c r="A2348" s="4" t="str">
        <f t="shared" si="39"/>
        <v>20230308</v>
      </c>
      <c r="B2348" s="4" t="str">
        <f>"2381207919"</f>
        <v>2381207919</v>
      </c>
      <c r="C2348" s="4">
        <v>81.3</v>
      </c>
      <c r="D2348" s="4"/>
    </row>
    <row r="2349" s="1" customFormat="1" spans="1:4">
      <c r="A2349" s="4" t="str">
        <f t="shared" si="39"/>
        <v>20230308</v>
      </c>
      <c r="B2349" s="4" t="str">
        <f>"2381207928"</f>
        <v>2381207928</v>
      </c>
      <c r="C2349" s="4">
        <v>80</v>
      </c>
      <c r="D2349" s="4"/>
    </row>
    <row r="2350" s="1" customFormat="1" spans="1:4">
      <c r="A2350" s="4" t="str">
        <f t="shared" si="39"/>
        <v>20230308</v>
      </c>
      <c r="B2350" s="4" t="str">
        <f>"2381208119"</f>
        <v>2381208119</v>
      </c>
      <c r="C2350" s="4">
        <v>79.9</v>
      </c>
      <c r="D2350" s="4"/>
    </row>
    <row r="2351" s="1" customFormat="1" spans="1:4">
      <c r="A2351" s="4" t="str">
        <f t="shared" si="39"/>
        <v>20230308</v>
      </c>
      <c r="B2351" s="4" t="str">
        <f>"2381208013"</f>
        <v>2381208013</v>
      </c>
      <c r="C2351" s="4">
        <v>79.7</v>
      </c>
      <c r="D2351" s="4"/>
    </row>
    <row r="2352" s="1" customFormat="1" spans="1:4">
      <c r="A2352" s="4" t="str">
        <f t="shared" si="39"/>
        <v>20230308</v>
      </c>
      <c r="B2352" s="4" t="str">
        <f>"2381208126"</f>
        <v>2381208126</v>
      </c>
      <c r="C2352" s="4">
        <v>79.7</v>
      </c>
      <c r="D2352" s="4"/>
    </row>
    <row r="2353" s="1" customFormat="1" spans="1:4">
      <c r="A2353" s="4" t="str">
        <f t="shared" si="39"/>
        <v>20230308</v>
      </c>
      <c r="B2353" s="4" t="str">
        <f>"2381208001"</f>
        <v>2381208001</v>
      </c>
      <c r="C2353" s="4">
        <v>79.6</v>
      </c>
      <c r="D2353" s="4"/>
    </row>
    <row r="2354" s="1" customFormat="1" spans="1:4">
      <c r="A2354" s="4" t="str">
        <f t="shared" si="39"/>
        <v>20230308</v>
      </c>
      <c r="B2354" s="4" t="str">
        <f>"2381208204"</f>
        <v>2381208204</v>
      </c>
      <c r="C2354" s="4">
        <v>79.2</v>
      </c>
      <c r="D2354" s="4"/>
    </row>
    <row r="2355" s="1" customFormat="1" spans="1:4">
      <c r="A2355" s="4" t="str">
        <f t="shared" si="39"/>
        <v>20230308</v>
      </c>
      <c r="B2355" s="4" t="str">
        <f>"2381208006"</f>
        <v>2381208006</v>
      </c>
      <c r="C2355" s="4">
        <v>79.1</v>
      </c>
      <c r="D2355" s="4"/>
    </row>
    <row r="2356" s="1" customFormat="1" spans="1:4">
      <c r="A2356" s="4" t="str">
        <f t="shared" si="39"/>
        <v>20230308</v>
      </c>
      <c r="B2356" s="4" t="str">
        <f>"2381208214"</f>
        <v>2381208214</v>
      </c>
      <c r="C2356" s="4">
        <v>78.6</v>
      </c>
      <c r="D2356" s="4"/>
    </row>
    <row r="2357" s="1" customFormat="1" spans="1:4">
      <c r="A2357" s="4" t="str">
        <f t="shared" si="39"/>
        <v>20230308</v>
      </c>
      <c r="B2357" s="4" t="str">
        <f>"2381208124"</f>
        <v>2381208124</v>
      </c>
      <c r="C2357" s="4">
        <v>78.4</v>
      </c>
      <c r="D2357" s="4"/>
    </row>
    <row r="2358" s="1" customFormat="1" spans="1:4">
      <c r="A2358" s="4" t="str">
        <f t="shared" si="39"/>
        <v>20230308</v>
      </c>
      <c r="B2358" s="4" t="str">
        <f>"2381208003"</f>
        <v>2381208003</v>
      </c>
      <c r="C2358" s="4">
        <v>78.3</v>
      </c>
      <c r="D2358" s="4"/>
    </row>
    <row r="2359" s="1" customFormat="1" spans="1:4">
      <c r="A2359" s="4" t="str">
        <f t="shared" si="39"/>
        <v>20230308</v>
      </c>
      <c r="B2359" s="4" t="str">
        <f>"2381208005"</f>
        <v>2381208005</v>
      </c>
      <c r="C2359" s="4">
        <v>78.2</v>
      </c>
      <c r="D2359" s="4"/>
    </row>
    <row r="2360" s="1" customFormat="1" spans="1:4">
      <c r="A2360" s="4" t="str">
        <f t="shared" si="39"/>
        <v>20230308</v>
      </c>
      <c r="B2360" s="4" t="str">
        <f>"2381208021"</f>
        <v>2381208021</v>
      </c>
      <c r="C2360" s="4">
        <v>78.1</v>
      </c>
      <c r="D2360" s="4"/>
    </row>
    <row r="2361" s="1" customFormat="1" spans="1:4">
      <c r="A2361" s="4" t="str">
        <f t="shared" si="39"/>
        <v>20230308</v>
      </c>
      <c r="B2361" s="4" t="str">
        <f>"2381207929"</f>
        <v>2381207929</v>
      </c>
      <c r="C2361" s="4">
        <v>77.5</v>
      </c>
      <c r="D2361" s="4"/>
    </row>
    <row r="2362" s="1" customFormat="1" spans="1:4">
      <c r="A2362" s="4" t="str">
        <f t="shared" si="39"/>
        <v>20230308</v>
      </c>
      <c r="B2362" s="4" t="str">
        <f>"2381208125"</f>
        <v>2381208125</v>
      </c>
      <c r="C2362" s="4">
        <v>77.4</v>
      </c>
      <c r="D2362" s="4"/>
    </row>
    <row r="2363" s="1" customFormat="1" spans="1:4">
      <c r="A2363" s="4" t="str">
        <f t="shared" si="39"/>
        <v>20230308</v>
      </c>
      <c r="B2363" s="4" t="str">
        <f>"2381208111"</f>
        <v>2381208111</v>
      </c>
      <c r="C2363" s="4">
        <v>76.5</v>
      </c>
      <c r="D2363" s="4"/>
    </row>
    <row r="2364" s="1" customFormat="1" spans="1:4">
      <c r="A2364" s="4" t="str">
        <f t="shared" si="39"/>
        <v>20230308</v>
      </c>
      <c r="B2364" s="4" t="str">
        <f>"2381207930"</f>
        <v>2381207930</v>
      </c>
      <c r="C2364" s="4">
        <v>76.2</v>
      </c>
      <c r="D2364" s="4"/>
    </row>
    <row r="2365" s="1" customFormat="1" spans="1:4">
      <c r="A2365" s="4" t="str">
        <f t="shared" si="39"/>
        <v>20230308</v>
      </c>
      <c r="B2365" s="4" t="str">
        <f>"2381208025"</f>
        <v>2381208025</v>
      </c>
      <c r="C2365" s="4">
        <v>75.8</v>
      </c>
      <c r="D2365" s="4"/>
    </row>
    <row r="2366" s="1" customFormat="1" spans="1:4">
      <c r="A2366" s="4" t="str">
        <f t="shared" si="39"/>
        <v>20230308</v>
      </c>
      <c r="B2366" s="4" t="str">
        <f>"2381208121"</f>
        <v>2381208121</v>
      </c>
      <c r="C2366" s="4">
        <v>75.6</v>
      </c>
      <c r="D2366" s="4"/>
    </row>
    <row r="2367" s="1" customFormat="1" spans="1:4">
      <c r="A2367" s="4" t="str">
        <f t="shared" si="39"/>
        <v>20230308</v>
      </c>
      <c r="B2367" s="4" t="str">
        <f>"2381208015"</f>
        <v>2381208015</v>
      </c>
      <c r="C2367" s="4">
        <v>74.9</v>
      </c>
      <c r="D2367" s="4"/>
    </row>
    <row r="2368" s="1" customFormat="1" spans="1:4">
      <c r="A2368" s="4" t="str">
        <f t="shared" si="39"/>
        <v>20230308</v>
      </c>
      <c r="B2368" s="4" t="str">
        <f>"2381208022"</f>
        <v>2381208022</v>
      </c>
      <c r="C2368" s="4">
        <v>74.5</v>
      </c>
      <c r="D2368" s="4"/>
    </row>
    <row r="2369" s="1" customFormat="1" spans="1:4">
      <c r="A2369" s="4" t="str">
        <f t="shared" si="39"/>
        <v>20230308</v>
      </c>
      <c r="B2369" s="4" t="str">
        <f>"2381208202"</f>
        <v>2381208202</v>
      </c>
      <c r="C2369" s="4">
        <v>73.6</v>
      </c>
      <c r="D2369" s="4"/>
    </row>
    <row r="2370" s="1" customFormat="1" spans="1:4">
      <c r="A2370" s="4" t="str">
        <f t="shared" si="39"/>
        <v>20230308</v>
      </c>
      <c r="B2370" s="4" t="str">
        <f>"2381208105"</f>
        <v>2381208105</v>
      </c>
      <c r="C2370" s="4">
        <v>72.4</v>
      </c>
      <c r="D2370" s="4"/>
    </row>
    <row r="2371" s="1" customFormat="1" spans="1:4">
      <c r="A2371" s="4" t="str">
        <f t="shared" si="39"/>
        <v>20230308</v>
      </c>
      <c r="B2371" s="4" t="str">
        <f>"2381208027"</f>
        <v>2381208027</v>
      </c>
      <c r="C2371" s="4">
        <v>71.8</v>
      </c>
      <c r="D2371" s="4"/>
    </row>
    <row r="2372" s="1" customFormat="1" spans="1:4">
      <c r="A2372" s="4" t="str">
        <f t="shared" si="39"/>
        <v>20230308</v>
      </c>
      <c r="B2372" s="4" t="str">
        <f>"2381208007"</f>
        <v>2381208007</v>
      </c>
      <c r="C2372" s="4">
        <v>71.7</v>
      </c>
      <c r="D2372" s="4"/>
    </row>
    <row r="2373" s="1" customFormat="1" spans="1:4">
      <c r="A2373" s="4" t="str">
        <f t="shared" si="39"/>
        <v>20230308</v>
      </c>
      <c r="B2373" s="4" t="str">
        <f>"2381208016"</f>
        <v>2381208016</v>
      </c>
      <c r="C2373" s="4">
        <v>71.4</v>
      </c>
      <c r="D2373" s="4"/>
    </row>
    <row r="2374" s="1" customFormat="1" spans="1:4">
      <c r="A2374" s="4" t="str">
        <f t="shared" si="39"/>
        <v>20230308</v>
      </c>
      <c r="B2374" s="4" t="str">
        <f>"2381208112"</f>
        <v>2381208112</v>
      </c>
      <c r="C2374" s="4">
        <v>71.3</v>
      </c>
      <c r="D2374" s="4"/>
    </row>
    <row r="2375" s="1" customFormat="1" spans="1:4">
      <c r="A2375" s="4" t="str">
        <f t="shared" si="39"/>
        <v>20230308</v>
      </c>
      <c r="B2375" s="4" t="str">
        <f>"2381208104"</f>
        <v>2381208104</v>
      </c>
      <c r="C2375" s="4">
        <v>70.7</v>
      </c>
      <c r="D2375" s="4"/>
    </row>
    <row r="2376" s="1" customFormat="1" spans="1:4">
      <c r="A2376" s="4" t="str">
        <f t="shared" si="39"/>
        <v>20230308</v>
      </c>
      <c r="B2376" s="4" t="str">
        <f>"2381208117"</f>
        <v>2381208117</v>
      </c>
      <c r="C2376" s="4">
        <v>70.7</v>
      </c>
      <c r="D2376" s="4"/>
    </row>
    <row r="2377" s="1" customFormat="1" spans="1:4">
      <c r="A2377" s="4" t="str">
        <f t="shared" si="39"/>
        <v>20230308</v>
      </c>
      <c r="B2377" s="4" t="str">
        <f>"2381208203"</f>
        <v>2381208203</v>
      </c>
      <c r="C2377" s="4">
        <v>70.7</v>
      </c>
      <c r="D2377" s="4"/>
    </row>
    <row r="2378" s="1" customFormat="1" spans="1:4">
      <c r="A2378" s="4" t="str">
        <f t="shared" si="39"/>
        <v>20230308</v>
      </c>
      <c r="B2378" s="4" t="str">
        <f>"2381208216"</f>
        <v>2381208216</v>
      </c>
      <c r="C2378" s="4">
        <v>70.2</v>
      </c>
      <c r="D2378" s="4"/>
    </row>
    <row r="2379" s="1" customFormat="1" spans="1:4">
      <c r="A2379" s="4" t="str">
        <f t="shared" si="39"/>
        <v>20230308</v>
      </c>
      <c r="B2379" s="4" t="str">
        <f>"2381208103"</f>
        <v>2381208103</v>
      </c>
      <c r="C2379" s="4">
        <v>70</v>
      </c>
      <c r="D2379" s="4"/>
    </row>
    <row r="2380" s="1" customFormat="1" spans="1:4">
      <c r="A2380" s="4" t="str">
        <f t="shared" si="39"/>
        <v>20230308</v>
      </c>
      <c r="B2380" s="4" t="str">
        <f>"2381208109"</f>
        <v>2381208109</v>
      </c>
      <c r="C2380" s="4">
        <v>69.9</v>
      </c>
      <c r="D2380" s="4"/>
    </row>
    <row r="2381" s="1" customFormat="1" spans="1:4">
      <c r="A2381" s="4" t="str">
        <f t="shared" si="39"/>
        <v>20230308</v>
      </c>
      <c r="B2381" s="4" t="str">
        <f>"2381208029"</f>
        <v>2381208029</v>
      </c>
      <c r="C2381" s="4">
        <v>69.3</v>
      </c>
      <c r="D2381" s="4"/>
    </row>
    <row r="2382" s="1" customFormat="1" spans="1:4">
      <c r="A2382" s="4" t="str">
        <f t="shared" si="39"/>
        <v>20230308</v>
      </c>
      <c r="B2382" s="4" t="str">
        <f>"2381207921"</f>
        <v>2381207921</v>
      </c>
      <c r="C2382" s="4">
        <v>69.1</v>
      </c>
      <c r="D2382" s="4"/>
    </row>
    <row r="2383" s="1" customFormat="1" spans="1:4">
      <c r="A2383" s="4" t="str">
        <f t="shared" si="39"/>
        <v>20230308</v>
      </c>
      <c r="B2383" s="4" t="str">
        <f>"2381207927"</f>
        <v>2381207927</v>
      </c>
      <c r="C2383" s="4">
        <v>68.6</v>
      </c>
      <c r="D2383" s="4"/>
    </row>
    <row r="2384" s="1" customFormat="1" spans="1:4">
      <c r="A2384" s="4" t="str">
        <f t="shared" si="39"/>
        <v>20230308</v>
      </c>
      <c r="B2384" s="4" t="str">
        <f>"2381208116"</f>
        <v>2381208116</v>
      </c>
      <c r="C2384" s="4">
        <v>68.6</v>
      </c>
      <c r="D2384" s="4"/>
    </row>
    <row r="2385" s="1" customFormat="1" spans="1:4">
      <c r="A2385" s="4" t="str">
        <f t="shared" si="39"/>
        <v>20230308</v>
      </c>
      <c r="B2385" s="4" t="str">
        <f>"2381207922"</f>
        <v>2381207922</v>
      </c>
      <c r="C2385" s="4">
        <v>68.5</v>
      </c>
      <c r="D2385" s="4"/>
    </row>
    <row r="2386" s="1" customFormat="1" spans="1:4">
      <c r="A2386" s="4" t="str">
        <f t="shared" si="39"/>
        <v>20230308</v>
      </c>
      <c r="B2386" s="4" t="str">
        <f>"2381208101"</f>
        <v>2381208101</v>
      </c>
      <c r="C2386" s="4">
        <v>68.5</v>
      </c>
      <c r="D2386" s="4"/>
    </row>
    <row r="2387" s="1" customFormat="1" spans="1:4">
      <c r="A2387" s="4" t="str">
        <f t="shared" si="39"/>
        <v>20230308</v>
      </c>
      <c r="B2387" s="4" t="str">
        <f>"2381208120"</f>
        <v>2381208120</v>
      </c>
      <c r="C2387" s="4">
        <v>68.3</v>
      </c>
      <c r="D2387" s="4"/>
    </row>
    <row r="2388" s="1" customFormat="1" spans="1:4">
      <c r="A2388" s="4" t="str">
        <f t="shared" si="39"/>
        <v>20230308</v>
      </c>
      <c r="B2388" s="4" t="str">
        <f>"2381208020"</f>
        <v>2381208020</v>
      </c>
      <c r="C2388" s="4">
        <v>67.7</v>
      </c>
      <c r="D2388" s="4"/>
    </row>
    <row r="2389" s="1" customFormat="1" spans="1:4">
      <c r="A2389" s="4" t="str">
        <f t="shared" si="39"/>
        <v>20230308</v>
      </c>
      <c r="B2389" s="4" t="str">
        <f>"2381208009"</f>
        <v>2381208009</v>
      </c>
      <c r="C2389" s="4">
        <v>67.6</v>
      </c>
      <c r="D2389" s="4"/>
    </row>
    <row r="2390" s="1" customFormat="1" spans="1:4">
      <c r="A2390" s="4" t="str">
        <f t="shared" si="39"/>
        <v>20230308</v>
      </c>
      <c r="B2390" s="4" t="str">
        <f>"2381208010"</f>
        <v>2381208010</v>
      </c>
      <c r="C2390" s="4">
        <v>66.8</v>
      </c>
      <c r="D2390" s="4"/>
    </row>
    <row r="2391" s="1" customFormat="1" spans="1:4">
      <c r="A2391" s="4" t="str">
        <f t="shared" si="39"/>
        <v>20230308</v>
      </c>
      <c r="B2391" s="4" t="str">
        <f>"2381208209"</f>
        <v>2381208209</v>
      </c>
      <c r="C2391" s="4">
        <v>66.1</v>
      </c>
      <c r="D2391" s="4"/>
    </row>
    <row r="2392" s="1" customFormat="1" spans="1:4">
      <c r="A2392" s="4" t="str">
        <f t="shared" si="39"/>
        <v>20230308</v>
      </c>
      <c r="B2392" s="4" t="str">
        <f>"2381208028"</f>
        <v>2381208028</v>
      </c>
      <c r="C2392" s="4">
        <v>65.8</v>
      </c>
      <c r="D2392" s="4"/>
    </row>
    <row r="2393" s="1" customFormat="1" spans="1:4">
      <c r="A2393" s="4" t="str">
        <f t="shared" si="39"/>
        <v>20230308</v>
      </c>
      <c r="B2393" s="4" t="str">
        <f>"2381208017"</f>
        <v>2381208017</v>
      </c>
      <c r="C2393" s="4">
        <v>65.4</v>
      </c>
      <c r="D2393" s="4"/>
    </row>
    <row r="2394" s="1" customFormat="1" spans="1:4">
      <c r="A2394" s="4" t="str">
        <f t="shared" si="39"/>
        <v>20230308</v>
      </c>
      <c r="B2394" s="4" t="str">
        <f>"2381208114"</f>
        <v>2381208114</v>
      </c>
      <c r="C2394" s="4">
        <v>65</v>
      </c>
      <c r="D2394" s="4"/>
    </row>
    <row r="2395" s="1" customFormat="1" spans="1:4">
      <c r="A2395" s="4" t="str">
        <f t="shared" si="39"/>
        <v>20230308</v>
      </c>
      <c r="B2395" s="4" t="str">
        <f>"2381208127"</f>
        <v>2381208127</v>
      </c>
      <c r="C2395" s="4">
        <v>64</v>
      </c>
      <c r="D2395" s="4"/>
    </row>
    <row r="2396" s="1" customFormat="1" spans="1:4">
      <c r="A2396" s="4" t="str">
        <f t="shared" si="39"/>
        <v>20230308</v>
      </c>
      <c r="B2396" s="4" t="str">
        <f>"2381208108"</f>
        <v>2381208108</v>
      </c>
      <c r="C2396" s="4">
        <v>62.6</v>
      </c>
      <c r="D2396" s="4"/>
    </row>
    <row r="2397" s="1" customFormat="1" spans="1:4">
      <c r="A2397" s="4" t="str">
        <f t="shared" si="39"/>
        <v>20230308</v>
      </c>
      <c r="B2397" s="4" t="str">
        <f>"2381208217"</f>
        <v>2381208217</v>
      </c>
      <c r="C2397" s="4">
        <v>61.5</v>
      </c>
      <c r="D2397" s="4"/>
    </row>
    <row r="2398" s="1" customFormat="1" spans="1:4">
      <c r="A2398" s="4" t="str">
        <f t="shared" si="39"/>
        <v>20230308</v>
      </c>
      <c r="B2398" s="4" t="str">
        <f>"2381208118"</f>
        <v>2381208118</v>
      </c>
      <c r="C2398" s="4">
        <v>60.2</v>
      </c>
      <c r="D2398" s="4"/>
    </row>
    <row r="2399" s="1" customFormat="1" spans="1:4">
      <c r="A2399" s="4" t="str">
        <f t="shared" si="39"/>
        <v>20230308</v>
      </c>
      <c r="B2399" s="4" t="str">
        <f>"2381208207"</f>
        <v>2381208207</v>
      </c>
      <c r="C2399" s="4">
        <v>59</v>
      </c>
      <c r="D2399" s="4"/>
    </row>
    <row r="2400" s="1" customFormat="1" spans="1:4">
      <c r="A2400" s="4" t="str">
        <f t="shared" si="39"/>
        <v>20230308</v>
      </c>
      <c r="B2400" s="4" t="str">
        <f>"2381208113"</f>
        <v>2381208113</v>
      </c>
      <c r="C2400" s="4">
        <v>58.1</v>
      </c>
      <c r="D2400" s="4"/>
    </row>
    <row r="2401" s="1" customFormat="1" spans="1:4">
      <c r="A2401" s="4" t="str">
        <f t="shared" ref="A2401:A2427" si="40">"20230308"</f>
        <v>20230308</v>
      </c>
      <c r="B2401" s="4" t="str">
        <f>"2381208012"</f>
        <v>2381208012</v>
      </c>
      <c r="C2401" s="4">
        <v>57.1</v>
      </c>
      <c r="D2401" s="4"/>
    </row>
    <row r="2402" s="1" customFormat="1" spans="1:4">
      <c r="A2402" s="4" t="str">
        <f t="shared" si="40"/>
        <v>20230308</v>
      </c>
      <c r="B2402" s="4" t="str">
        <f>"2381208106"</f>
        <v>2381208106</v>
      </c>
      <c r="C2402" s="4">
        <v>56.9</v>
      </c>
      <c r="D2402" s="4"/>
    </row>
    <row r="2403" s="1" customFormat="1" spans="1:4">
      <c r="A2403" s="4" t="str">
        <f t="shared" si="40"/>
        <v>20230308</v>
      </c>
      <c r="B2403" s="4" t="str">
        <f>"2381208219"</f>
        <v>2381208219</v>
      </c>
      <c r="C2403" s="4">
        <v>54.2</v>
      </c>
      <c r="D2403" s="4"/>
    </row>
    <row r="2404" s="1" customFormat="1" spans="1:4">
      <c r="A2404" s="4" t="str">
        <f t="shared" si="40"/>
        <v>20230308</v>
      </c>
      <c r="B2404" s="4" t="str">
        <f>"2381208102"</f>
        <v>2381208102</v>
      </c>
      <c r="C2404" s="4">
        <v>52.6</v>
      </c>
      <c r="D2404" s="4"/>
    </row>
    <row r="2405" s="1" customFormat="1" spans="1:4">
      <c r="A2405" s="4" t="str">
        <f t="shared" si="40"/>
        <v>20230308</v>
      </c>
      <c r="B2405" s="4" t="str">
        <f>"2381207923"</f>
        <v>2381207923</v>
      </c>
      <c r="C2405" s="4">
        <v>0</v>
      </c>
      <c r="D2405" s="4" t="s">
        <v>5</v>
      </c>
    </row>
    <row r="2406" s="1" customFormat="1" spans="1:4">
      <c r="A2406" s="4" t="str">
        <f t="shared" si="40"/>
        <v>20230308</v>
      </c>
      <c r="B2406" s="4" t="str">
        <f>"2381207924"</f>
        <v>2381207924</v>
      </c>
      <c r="C2406" s="4">
        <v>0</v>
      </c>
      <c r="D2406" s="4" t="s">
        <v>5</v>
      </c>
    </row>
    <row r="2407" s="1" customFormat="1" spans="1:4">
      <c r="A2407" s="4" t="str">
        <f t="shared" si="40"/>
        <v>20230308</v>
      </c>
      <c r="B2407" s="4" t="str">
        <f>"2381207926"</f>
        <v>2381207926</v>
      </c>
      <c r="C2407" s="4">
        <v>0</v>
      </c>
      <c r="D2407" s="4" t="s">
        <v>5</v>
      </c>
    </row>
    <row r="2408" s="1" customFormat="1" spans="1:4">
      <c r="A2408" s="4" t="str">
        <f t="shared" si="40"/>
        <v>20230308</v>
      </c>
      <c r="B2408" s="4" t="str">
        <f>"2381208002"</f>
        <v>2381208002</v>
      </c>
      <c r="C2408" s="4">
        <v>0</v>
      </c>
      <c r="D2408" s="4" t="s">
        <v>5</v>
      </c>
    </row>
    <row r="2409" s="1" customFormat="1" spans="1:4">
      <c r="A2409" s="4" t="str">
        <f t="shared" si="40"/>
        <v>20230308</v>
      </c>
      <c r="B2409" s="4" t="str">
        <f>"2381208004"</f>
        <v>2381208004</v>
      </c>
      <c r="C2409" s="4">
        <v>0</v>
      </c>
      <c r="D2409" s="4" t="s">
        <v>5</v>
      </c>
    </row>
    <row r="2410" s="1" customFormat="1" spans="1:4">
      <c r="A2410" s="4" t="str">
        <f t="shared" si="40"/>
        <v>20230308</v>
      </c>
      <c r="B2410" s="4" t="str">
        <f>"2381208014"</f>
        <v>2381208014</v>
      </c>
      <c r="C2410" s="4">
        <v>0</v>
      </c>
      <c r="D2410" s="4" t="s">
        <v>5</v>
      </c>
    </row>
    <row r="2411" s="1" customFormat="1" spans="1:4">
      <c r="A2411" s="4" t="str">
        <f t="shared" si="40"/>
        <v>20230308</v>
      </c>
      <c r="B2411" s="4" t="str">
        <f>"2381208018"</f>
        <v>2381208018</v>
      </c>
      <c r="C2411" s="4">
        <v>0</v>
      </c>
      <c r="D2411" s="4" t="s">
        <v>5</v>
      </c>
    </row>
    <row r="2412" s="1" customFormat="1" spans="1:4">
      <c r="A2412" s="4" t="str">
        <f t="shared" si="40"/>
        <v>20230308</v>
      </c>
      <c r="B2412" s="4" t="str">
        <f>"2381208019"</f>
        <v>2381208019</v>
      </c>
      <c r="C2412" s="4">
        <v>0</v>
      </c>
      <c r="D2412" s="4" t="s">
        <v>5</v>
      </c>
    </row>
    <row r="2413" s="1" customFormat="1" spans="1:4">
      <c r="A2413" s="4" t="str">
        <f t="shared" si="40"/>
        <v>20230308</v>
      </c>
      <c r="B2413" s="4" t="str">
        <f>"2381208026"</f>
        <v>2381208026</v>
      </c>
      <c r="C2413" s="4">
        <v>0</v>
      </c>
      <c r="D2413" s="4" t="s">
        <v>5</v>
      </c>
    </row>
    <row r="2414" s="1" customFormat="1" spans="1:4">
      <c r="A2414" s="4" t="str">
        <f t="shared" si="40"/>
        <v>20230308</v>
      </c>
      <c r="B2414" s="4" t="str">
        <f>"2381208030"</f>
        <v>2381208030</v>
      </c>
      <c r="C2414" s="4">
        <v>0</v>
      </c>
      <c r="D2414" s="4" t="s">
        <v>5</v>
      </c>
    </row>
    <row r="2415" s="1" customFormat="1" spans="1:4">
      <c r="A2415" s="4" t="str">
        <f t="shared" si="40"/>
        <v>20230308</v>
      </c>
      <c r="B2415" s="4" t="str">
        <f>"2381208107"</f>
        <v>2381208107</v>
      </c>
      <c r="C2415" s="4">
        <v>0</v>
      </c>
      <c r="D2415" s="4" t="s">
        <v>5</v>
      </c>
    </row>
    <row r="2416" s="1" customFormat="1" spans="1:4">
      <c r="A2416" s="4" t="str">
        <f t="shared" si="40"/>
        <v>20230308</v>
      </c>
      <c r="B2416" s="4" t="str">
        <f>"2381208110"</f>
        <v>2381208110</v>
      </c>
      <c r="C2416" s="4">
        <v>0</v>
      </c>
      <c r="D2416" s="4" t="s">
        <v>5</v>
      </c>
    </row>
    <row r="2417" s="1" customFormat="1" spans="1:4">
      <c r="A2417" s="4" t="str">
        <f t="shared" si="40"/>
        <v>20230308</v>
      </c>
      <c r="B2417" s="4" t="str">
        <f>"2381208128"</f>
        <v>2381208128</v>
      </c>
      <c r="C2417" s="4">
        <v>0</v>
      </c>
      <c r="D2417" s="4" t="s">
        <v>5</v>
      </c>
    </row>
    <row r="2418" s="1" customFormat="1" spans="1:4">
      <c r="A2418" s="4" t="str">
        <f t="shared" si="40"/>
        <v>20230308</v>
      </c>
      <c r="B2418" s="4" t="str">
        <f>"2381208129"</f>
        <v>2381208129</v>
      </c>
      <c r="C2418" s="4">
        <v>0</v>
      </c>
      <c r="D2418" s="4" t="s">
        <v>5</v>
      </c>
    </row>
    <row r="2419" s="1" customFormat="1" spans="1:4">
      <c r="A2419" s="4" t="str">
        <f t="shared" si="40"/>
        <v>20230308</v>
      </c>
      <c r="B2419" s="4" t="str">
        <f>"2381208130"</f>
        <v>2381208130</v>
      </c>
      <c r="C2419" s="4">
        <v>0</v>
      </c>
      <c r="D2419" s="4" t="s">
        <v>5</v>
      </c>
    </row>
    <row r="2420" s="1" customFormat="1" spans="1:4">
      <c r="A2420" s="4" t="str">
        <f t="shared" si="40"/>
        <v>20230308</v>
      </c>
      <c r="B2420" s="4" t="str">
        <f>"2381208205"</f>
        <v>2381208205</v>
      </c>
      <c r="C2420" s="4">
        <v>0</v>
      </c>
      <c r="D2420" s="4" t="s">
        <v>5</v>
      </c>
    </row>
    <row r="2421" s="1" customFormat="1" spans="1:4">
      <c r="A2421" s="4" t="str">
        <f t="shared" si="40"/>
        <v>20230308</v>
      </c>
      <c r="B2421" s="4" t="str">
        <f>"2381208206"</f>
        <v>2381208206</v>
      </c>
      <c r="C2421" s="4">
        <v>0</v>
      </c>
      <c r="D2421" s="4" t="s">
        <v>5</v>
      </c>
    </row>
    <row r="2422" s="1" customFormat="1" spans="1:4">
      <c r="A2422" s="4" t="str">
        <f t="shared" si="40"/>
        <v>20230308</v>
      </c>
      <c r="B2422" s="4" t="str">
        <f>"2381208208"</f>
        <v>2381208208</v>
      </c>
      <c r="C2422" s="4">
        <v>0</v>
      </c>
      <c r="D2422" s="4" t="s">
        <v>5</v>
      </c>
    </row>
    <row r="2423" s="1" customFormat="1" spans="1:4">
      <c r="A2423" s="4" t="str">
        <f t="shared" si="40"/>
        <v>20230308</v>
      </c>
      <c r="B2423" s="4" t="str">
        <f>"2381208210"</f>
        <v>2381208210</v>
      </c>
      <c r="C2423" s="4">
        <v>0</v>
      </c>
      <c r="D2423" s="4" t="s">
        <v>5</v>
      </c>
    </row>
    <row r="2424" s="1" customFormat="1" spans="1:4">
      <c r="A2424" s="4" t="str">
        <f t="shared" si="40"/>
        <v>20230308</v>
      </c>
      <c r="B2424" s="4" t="str">
        <f>"2381208211"</f>
        <v>2381208211</v>
      </c>
      <c r="C2424" s="4">
        <v>0</v>
      </c>
      <c r="D2424" s="4" t="s">
        <v>5</v>
      </c>
    </row>
    <row r="2425" s="1" customFormat="1" spans="1:4">
      <c r="A2425" s="4" t="str">
        <f t="shared" si="40"/>
        <v>20230308</v>
      </c>
      <c r="B2425" s="4" t="str">
        <f>"2381208212"</f>
        <v>2381208212</v>
      </c>
      <c r="C2425" s="4">
        <v>0</v>
      </c>
      <c r="D2425" s="4" t="s">
        <v>5</v>
      </c>
    </row>
    <row r="2426" s="1" customFormat="1" spans="1:4">
      <c r="A2426" s="4" t="str">
        <f t="shared" si="40"/>
        <v>20230308</v>
      </c>
      <c r="B2426" s="4" t="str">
        <f>"2381208213"</f>
        <v>2381208213</v>
      </c>
      <c r="C2426" s="4">
        <v>0</v>
      </c>
      <c r="D2426" s="4" t="s">
        <v>5</v>
      </c>
    </row>
    <row r="2427" s="1" customFormat="1" spans="1:4">
      <c r="A2427" s="4" t="str">
        <f t="shared" si="40"/>
        <v>20230308</v>
      </c>
      <c r="B2427" s="4" t="str">
        <f>"2381208215"</f>
        <v>2381208215</v>
      </c>
      <c r="C2427" s="4">
        <v>0</v>
      </c>
      <c r="D2427" s="4" t="s">
        <v>5</v>
      </c>
    </row>
    <row r="2428" s="1" customFormat="1" spans="1:4">
      <c r="A2428" s="4" t="str">
        <f t="shared" ref="A2428:A2491" si="41">"20230309"</f>
        <v>20230309</v>
      </c>
      <c r="B2428" s="4" t="str">
        <f>"2381208419"</f>
        <v>2381208419</v>
      </c>
      <c r="C2428" s="4">
        <v>89</v>
      </c>
      <c r="D2428" s="4"/>
    </row>
    <row r="2429" s="1" customFormat="1" spans="1:4">
      <c r="A2429" s="4" t="str">
        <f t="shared" si="41"/>
        <v>20230309</v>
      </c>
      <c r="B2429" s="4" t="str">
        <f>"2381208730"</f>
        <v>2381208730</v>
      </c>
      <c r="C2429" s="4">
        <v>87.1</v>
      </c>
      <c r="D2429" s="4"/>
    </row>
    <row r="2430" s="1" customFormat="1" spans="1:4">
      <c r="A2430" s="4" t="str">
        <f t="shared" si="41"/>
        <v>20230309</v>
      </c>
      <c r="B2430" s="4" t="str">
        <f>"2381208502"</f>
        <v>2381208502</v>
      </c>
      <c r="C2430" s="4">
        <v>86.2</v>
      </c>
      <c r="D2430" s="4"/>
    </row>
    <row r="2431" s="1" customFormat="1" spans="1:4">
      <c r="A2431" s="4" t="str">
        <f t="shared" si="41"/>
        <v>20230309</v>
      </c>
      <c r="B2431" s="4" t="str">
        <f>"2381208620"</f>
        <v>2381208620</v>
      </c>
      <c r="C2431" s="4">
        <v>85.9</v>
      </c>
      <c r="D2431" s="4"/>
    </row>
    <row r="2432" s="1" customFormat="1" spans="1:4">
      <c r="A2432" s="4" t="str">
        <f t="shared" si="41"/>
        <v>20230309</v>
      </c>
      <c r="B2432" s="4" t="str">
        <f>"2381208515"</f>
        <v>2381208515</v>
      </c>
      <c r="C2432" s="4">
        <v>85.4</v>
      </c>
      <c r="D2432" s="4"/>
    </row>
    <row r="2433" s="1" customFormat="1" spans="1:4">
      <c r="A2433" s="4" t="str">
        <f t="shared" si="41"/>
        <v>20230309</v>
      </c>
      <c r="B2433" s="4" t="str">
        <f>"2381208618"</f>
        <v>2381208618</v>
      </c>
      <c r="C2433" s="4">
        <v>85.3</v>
      </c>
      <c r="D2433" s="4"/>
    </row>
    <row r="2434" s="1" customFormat="1" spans="1:4">
      <c r="A2434" s="4" t="str">
        <f t="shared" si="41"/>
        <v>20230309</v>
      </c>
      <c r="B2434" s="4" t="str">
        <f>"2381208422"</f>
        <v>2381208422</v>
      </c>
      <c r="C2434" s="4">
        <v>85.1</v>
      </c>
      <c r="D2434" s="4"/>
    </row>
    <row r="2435" s="1" customFormat="1" spans="1:4">
      <c r="A2435" s="4" t="str">
        <f t="shared" si="41"/>
        <v>20230309</v>
      </c>
      <c r="B2435" s="4" t="str">
        <f>"2381208809"</f>
        <v>2381208809</v>
      </c>
      <c r="C2435" s="4">
        <v>85</v>
      </c>
      <c r="D2435" s="4"/>
    </row>
    <row r="2436" s="1" customFormat="1" spans="1:4">
      <c r="A2436" s="4" t="str">
        <f t="shared" si="41"/>
        <v>20230309</v>
      </c>
      <c r="B2436" s="4" t="str">
        <f>"2381208504"</f>
        <v>2381208504</v>
      </c>
      <c r="C2436" s="4">
        <v>84.9</v>
      </c>
      <c r="D2436" s="4"/>
    </row>
    <row r="2437" s="1" customFormat="1" spans="1:4">
      <c r="A2437" s="4" t="str">
        <f t="shared" si="41"/>
        <v>20230309</v>
      </c>
      <c r="B2437" s="4" t="str">
        <f>"2381208527"</f>
        <v>2381208527</v>
      </c>
      <c r="C2437" s="4">
        <v>84.6</v>
      </c>
      <c r="D2437" s="4"/>
    </row>
    <row r="2438" s="1" customFormat="1" spans="1:4">
      <c r="A2438" s="4" t="str">
        <f t="shared" si="41"/>
        <v>20230309</v>
      </c>
      <c r="B2438" s="4" t="str">
        <f>"2381208621"</f>
        <v>2381208621</v>
      </c>
      <c r="C2438" s="4">
        <v>84.6</v>
      </c>
      <c r="D2438" s="4"/>
    </row>
    <row r="2439" s="1" customFormat="1" spans="1:4">
      <c r="A2439" s="4" t="str">
        <f t="shared" si="41"/>
        <v>20230309</v>
      </c>
      <c r="B2439" s="4" t="str">
        <f>"2381208715"</f>
        <v>2381208715</v>
      </c>
      <c r="C2439" s="4">
        <v>84.6</v>
      </c>
      <c r="D2439" s="4"/>
    </row>
    <row r="2440" s="1" customFormat="1" spans="1:4">
      <c r="A2440" s="4" t="str">
        <f t="shared" si="41"/>
        <v>20230309</v>
      </c>
      <c r="B2440" s="4" t="str">
        <f>"2381208811"</f>
        <v>2381208811</v>
      </c>
      <c r="C2440" s="4">
        <v>83.8</v>
      </c>
      <c r="D2440" s="4"/>
    </row>
    <row r="2441" s="1" customFormat="1" spans="1:4">
      <c r="A2441" s="4" t="str">
        <f t="shared" si="41"/>
        <v>20230309</v>
      </c>
      <c r="B2441" s="4" t="str">
        <f>"2381208528"</f>
        <v>2381208528</v>
      </c>
      <c r="C2441" s="4">
        <v>83.7</v>
      </c>
      <c r="D2441" s="4"/>
    </row>
    <row r="2442" s="1" customFormat="1" spans="1:4">
      <c r="A2442" s="4" t="str">
        <f t="shared" si="41"/>
        <v>20230309</v>
      </c>
      <c r="B2442" s="4" t="str">
        <f>"2381208624"</f>
        <v>2381208624</v>
      </c>
      <c r="C2442" s="4">
        <v>83.5</v>
      </c>
      <c r="D2442" s="4"/>
    </row>
    <row r="2443" s="1" customFormat="1" spans="1:4">
      <c r="A2443" s="4" t="str">
        <f t="shared" si="41"/>
        <v>20230309</v>
      </c>
      <c r="B2443" s="4" t="str">
        <f>"2381208710"</f>
        <v>2381208710</v>
      </c>
      <c r="C2443" s="4">
        <v>83.3</v>
      </c>
      <c r="D2443" s="4"/>
    </row>
    <row r="2444" s="1" customFormat="1" spans="1:4">
      <c r="A2444" s="4" t="str">
        <f t="shared" si="41"/>
        <v>20230309</v>
      </c>
      <c r="B2444" s="4" t="str">
        <f>"2381208520"</f>
        <v>2381208520</v>
      </c>
      <c r="C2444" s="4">
        <v>83.2</v>
      </c>
      <c r="D2444" s="4"/>
    </row>
    <row r="2445" s="1" customFormat="1" spans="1:4">
      <c r="A2445" s="4" t="str">
        <f t="shared" si="41"/>
        <v>20230309</v>
      </c>
      <c r="B2445" s="4" t="str">
        <f>"2381208301"</f>
        <v>2381208301</v>
      </c>
      <c r="C2445" s="4">
        <v>83.1</v>
      </c>
      <c r="D2445" s="4"/>
    </row>
    <row r="2446" s="1" customFormat="1" spans="1:4">
      <c r="A2446" s="4" t="str">
        <f t="shared" si="41"/>
        <v>20230309</v>
      </c>
      <c r="B2446" s="4" t="str">
        <f>"2381208424"</f>
        <v>2381208424</v>
      </c>
      <c r="C2446" s="4">
        <v>82.6</v>
      </c>
      <c r="D2446" s="4"/>
    </row>
    <row r="2447" s="1" customFormat="1" spans="1:4">
      <c r="A2447" s="4" t="str">
        <f t="shared" si="41"/>
        <v>20230309</v>
      </c>
      <c r="B2447" s="4" t="str">
        <f>"2381208513"</f>
        <v>2381208513</v>
      </c>
      <c r="C2447" s="4">
        <v>82.5</v>
      </c>
      <c r="D2447" s="4"/>
    </row>
    <row r="2448" s="1" customFormat="1" spans="1:4">
      <c r="A2448" s="4" t="str">
        <f t="shared" si="41"/>
        <v>20230309</v>
      </c>
      <c r="B2448" s="4" t="str">
        <f>"2381208519"</f>
        <v>2381208519</v>
      </c>
      <c r="C2448" s="4">
        <v>82.4</v>
      </c>
      <c r="D2448" s="4"/>
    </row>
    <row r="2449" s="1" customFormat="1" spans="1:4">
      <c r="A2449" s="4" t="str">
        <f t="shared" si="41"/>
        <v>20230309</v>
      </c>
      <c r="B2449" s="4" t="str">
        <f>"2381208610"</f>
        <v>2381208610</v>
      </c>
      <c r="C2449" s="4">
        <v>82.4</v>
      </c>
      <c r="D2449" s="4"/>
    </row>
    <row r="2450" s="1" customFormat="1" spans="1:4">
      <c r="A2450" s="4" t="str">
        <f t="shared" si="41"/>
        <v>20230309</v>
      </c>
      <c r="B2450" s="4" t="str">
        <f>"2381208801"</f>
        <v>2381208801</v>
      </c>
      <c r="C2450" s="4">
        <v>82.2</v>
      </c>
      <c r="D2450" s="4"/>
    </row>
    <row r="2451" s="1" customFormat="1" spans="1:4">
      <c r="A2451" s="4" t="str">
        <f t="shared" si="41"/>
        <v>20230309</v>
      </c>
      <c r="B2451" s="4" t="str">
        <f>"2381208223"</f>
        <v>2381208223</v>
      </c>
      <c r="C2451" s="4">
        <v>81.9</v>
      </c>
      <c r="D2451" s="4"/>
    </row>
    <row r="2452" s="1" customFormat="1" spans="1:4">
      <c r="A2452" s="4" t="str">
        <f t="shared" si="41"/>
        <v>20230309</v>
      </c>
      <c r="B2452" s="4" t="str">
        <f>"2381208330"</f>
        <v>2381208330</v>
      </c>
      <c r="C2452" s="4">
        <v>81.5</v>
      </c>
      <c r="D2452" s="4"/>
    </row>
    <row r="2453" s="1" customFormat="1" spans="1:4">
      <c r="A2453" s="4" t="str">
        <f t="shared" si="41"/>
        <v>20230309</v>
      </c>
      <c r="B2453" s="4" t="str">
        <f>"2381208225"</f>
        <v>2381208225</v>
      </c>
      <c r="C2453" s="4">
        <v>81.4</v>
      </c>
      <c r="D2453" s="4"/>
    </row>
    <row r="2454" s="1" customFormat="1" spans="1:4">
      <c r="A2454" s="4" t="str">
        <f t="shared" si="41"/>
        <v>20230309</v>
      </c>
      <c r="B2454" s="4" t="str">
        <f>"2381208705"</f>
        <v>2381208705</v>
      </c>
      <c r="C2454" s="4">
        <v>81.1</v>
      </c>
      <c r="D2454" s="4"/>
    </row>
    <row r="2455" s="1" customFormat="1" spans="1:4">
      <c r="A2455" s="4" t="str">
        <f t="shared" si="41"/>
        <v>20230309</v>
      </c>
      <c r="B2455" s="4" t="str">
        <f>"2381208708"</f>
        <v>2381208708</v>
      </c>
      <c r="C2455" s="4">
        <v>81.1</v>
      </c>
      <c r="D2455" s="4"/>
    </row>
    <row r="2456" s="1" customFormat="1" spans="1:4">
      <c r="A2456" s="4" t="str">
        <f t="shared" si="41"/>
        <v>20230309</v>
      </c>
      <c r="B2456" s="4" t="str">
        <f>"2381208413"</f>
        <v>2381208413</v>
      </c>
      <c r="C2456" s="4">
        <v>80.6</v>
      </c>
      <c r="D2456" s="4"/>
    </row>
    <row r="2457" s="1" customFormat="1" spans="1:4">
      <c r="A2457" s="4" t="str">
        <f t="shared" si="41"/>
        <v>20230309</v>
      </c>
      <c r="B2457" s="4" t="str">
        <f>"2381208521"</f>
        <v>2381208521</v>
      </c>
      <c r="C2457" s="4">
        <v>80.6</v>
      </c>
      <c r="D2457" s="4"/>
    </row>
    <row r="2458" s="1" customFormat="1" spans="1:4">
      <c r="A2458" s="4" t="str">
        <f t="shared" si="41"/>
        <v>20230309</v>
      </c>
      <c r="B2458" s="4" t="str">
        <f>"2381208526"</f>
        <v>2381208526</v>
      </c>
      <c r="C2458" s="4">
        <v>80.1</v>
      </c>
      <c r="D2458" s="4"/>
    </row>
    <row r="2459" s="1" customFormat="1" spans="1:4">
      <c r="A2459" s="4" t="str">
        <f t="shared" si="41"/>
        <v>20230309</v>
      </c>
      <c r="B2459" s="4" t="str">
        <f>"2381208415"</f>
        <v>2381208415</v>
      </c>
      <c r="C2459" s="4">
        <v>79.5</v>
      </c>
      <c r="D2459" s="4"/>
    </row>
    <row r="2460" s="1" customFormat="1" spans="1:4">
      <c r="A2460" s="4" t="str">
        <f t="shared" si="41"/>
        <v>20230309</v>
      </c>
      <c r="B2460" s="4" t="str">
        <f>"2381208321"</f>
        <v>2381208321</v>
      </c>
      <c r="C2460" s="4">
        <v>79.4</v>
      </c>
      <c r="D2460" s="4"/>
    </row>
    <row r="2461" s="1" customFormat="1" spans="1:4">
      <c r="A2461" s="4" t="str">
        <f t="shared" si="41"/>
        <v>20230309</v>
      </c>
      <c r="B2461" s="4" t="str">
        <f>"2381208606"</f>
        <v>2381208606</v>
      </c>
      <c r="C2461" s="4">
        <v>78.7</v>
      </c>
      <c r="D2461" s="4"/>
    </row>
    <row r="2462" s="1" customFormat="1" spans="1:4">
      <c r="A2462" s="4" t="str">
        <f t="shared" si="41"/>
        <v>20230309</v>
      </c>
      <c r="B2462" s="4" t="str">
        <f>"2381208729"</f>
        <v>2381208729</v>
      </c>
      <c r="C2462" s="4">
        <v>78.3</v>
      </c>
      <c r="D2462" s="4"/>
    </row>
    <row r="2463" s="1" customFormat="1" spans="1:4">
      <c r="A2463" s="4" t="str">
        <f t="shared" si="41"/>
        <v>20230309</v>
      </c>
      <c r="B2463" s="4" t="str">
        <f>"2381208430"</f>
        <v>2381208430</v>
      </c>
      <c r="C2463" s="4">
        <v>78.2</v>
      </c>
      <c r="D2463" s="4"/>
    </row>
    <row r="2464" s="1" customFormat="1" spans="1:4">
      <c r="A2464" s="4" t="str">
        <f t="shared" si="41"/>
        <v>20230309</v>
      </c>
      <c r="B2464" s="4" t="str">
        <f>"2381208525"</f>
        <v>2381208525</v>
      </c>
      <c r="C2464" s="4">
        <v>77.7</v>
      </c>
      <c r="D2464" s="4"/>
    </row>
    <row r="2465" s="1" customFormat="1" spans="1:4">
      <c r="A2465" s="4" t="str">
        <f t="shared" si="41"/>
        <v>20230309</v>
      </c>
      <c r="B2465" s="4" t="str">
        <f>"2381208603"</f>
        <v>2381208603</v>
      </c>
      <c r="C2465" s="4">
        <v>77.5</v>
      </c>
      <c r="D2465" s="4"/>
    </row>
    <row r="2466" s="1" customFormat="1" spans="1:4">
      <c r="A2466" s="4" t="str">
        <f t="shared" si="41"/>
        <v>20230309</v>
      </c>
      <c r="B2466" s="4" t="str">
        <f>"2381208523"</f>
        <v>2381208523</v>
      </c>
      <c r="C2466" s="4">
        <v>77.2</v>
      </c>
      <c r="D2466" s="4"/>
    </row>
    <row r="2467" s="1" customFormat="1" spans="1:4">
      <c r="A2467" s="4" t="str">
        <f t="shared" si="41"/>
        <v>20230309</v>
      </c>
      <c r="B2467" s="4" t="str">
        <f>"2381208720"</f>
        <v>2381208720</v>
      </c>
      <c r="C2467" s="4">
        <v>76.9</v>
      </c>
      <c r="D2467" s="4"/>
    </row>
    <row r="2468" s="1" customFormat="1" spans="1:4">
      <c r="A2468" s="4" t="str">
        <f t="shared" si="41"/>
        <v>20230309</v>
      </c>
      <c r="B2468" s="4" t="str">
        <f>"2381208408"</f>
        <v>2381208408</v>
      </c>
      <c r="C2468" s="4">
        <v>76.8</v>
      </c>
      <c r="D2468" s="4"/>
    </row>
    <row r="2469" s="1" customFormat="1" spans="1:4">
      <c r="A2469" s="4" t="str">
        <f t="shared" si="41"/>
        <v>20230309</v>
      </c>
      <c r="B2469" s="4" t="str">
        <f>"2381208617"</f>
        <v>2381208617</v>
      </c>
      <c r="C2469" s="4">
        <v>76.7</v>
      </c>
      <c r="D2469" s="4"/>
    </row>
    <row r="2470" s="1" customFormat="1" spans="1:4">
      <c r="A2470" s="4" t="str">
        <f t="shared" si="41"/>
        <v>20230309</v>
      </c>
      <c r="B2470" s="4" t="str">
        <f>"2381208712"</f>
        <v>2381208712</v>
      </c>
      <c r="C2470" s="4">
        <v>76.7</v>
      </c>
      <c r="D2470" s="4"/>
    </row>
    <row r="2471" s="1" customFormat="1" spans="1:4">
      <c r="A2471" s="4" t="str">
        <f t="shared" si="41"/>
        <v>20230309</v>
      </c>
      <c r="B2471" s="4" t="str">
        <f>"2381208810"</f>
        <v>2381208810</v>
      </c>
      <c r="C2471" s="4">
        <v>76.6</v>
      </c>
      <c r="D2471" s="4"/>
    </row>
    <row r="2472" s="1" customFormat="1" spans="1:4">
      <c r="A2472" s="4" t="str">
        <f t="shared" si="41"/>
        <v>20230309</v>
      </c>
      <c r="B2472" s="4" t="str">
        <f>"2381208326"</f>
        <v>2381208326</v>
      </c>
      <c r="C2472" s="4">
        <v>76.5</v>
      </c>
      <c r="D2472" s="4"/>
    </row>
    <row r="2473" s="1" customFormat="1" spans="1:4">
      <c r="A2473" s="4" t="str">
        <f t="shared" si="41"/>
        <v>20230309</v>
      </c>
      <c r="B2473" s="4" t="str">
        <f>"2381208302"</f>
        <v>2381208302</v>
      </c>
      <c r="C2473" s="4">
        <v>76.4</v>
      </c>
      <c r="D2473" s="4"/>
    </row>
    <row r="2474" s="1" customFormat="1" spans="1:4">
      <c r="A2474" s="4" t="str">
        <f t="shared" si="41"/>
        <v>20230309</v>
      </c>
      <c r="B2474" s="4" t="str">
        <f>"2381208325"</f>
        <v>2381208325</v>
      </c>
      <c r="C2474" s="4">
        <v>76.1</v>
      </c>
      <c r="D2474" s="4"/>
    </row>
    <row r="2475" s="1" customFormat="1" spans="1:4">
      <c r="A2475" s="4" t="str">
        <f t="shared" si="41"/>
        <v>20230309</v>
      </c>
      <c r="B2475" s="4" t="str">
        <f>"2381208714"</f>
        <v>2381208714</v>
      </c>
      <c r="C2475" s="4">
        <v>75.8</v>
      </c>
      <c r="D2475" s="4"/>
    </row>
    <row r="2476" s="1" customFormat="1" spans="1:4">
      <c r="A2476" s="4" t="str">
        <f t="shared" si="41"/>
        <v>20230309</v>
      </c>
      <c r="B2476" s="4" t="str">
        <f>"2381208723"</f>
        <v>2381208723</v>
      </c>
      <c r="C2476" s="4">
        <v>75.5</v>
      </c>
      <c r="D2476" s="4"/>
    </row>
    <row r="2477" s="1" customFormat="1" spans="1:4">
      <c r="A2477" s="4" t="str">
        <f t="shared" si="41"/>
        <v>20230309</v>
      </c>
      <c r="B2477" s="4" t="str">
        <f>"2381208222"</f>
        <v>2381208222</v>
      </c>
      <c r="C2477" s="4">
        <v>75</v>
      </c>
      <c r="D2477" s="4"/>
    </row>
    <row r="2478" s="1" customFormat="1" spans="1:4">
      <c r="A2478" s="4" t="str">
        <f t="shared" si="41"/>
        <v>20230309</v>
      </c>
      <c r="B2478" s="4" t="str">
        <f>"2381208316"</f>
        <v>2381208316</v>
      </c>
      <c r="C2478" s="4">
        <v>75</v>
      </c>
      <c r="D2478" s="4"/>
    </row>
    <row r="2479" s="1" customFormat="1" spans="1:4">
      <c r="A2479" s="4" t="str">
        <f t="shared" si="41"/>
        <v>20230309</v>
      </c>
      <c r="B2479" s="4" t="str">
        <f>"2381208721"</f>
        <v>2381208721</v>
      </c>
      <c r="C2479" s="4">
        <v>75</v>
      </c>
      <c r="D2479" s="4"/>
    </row>
    <row r="2480" s="1" customFormat="1" spans="1:4">
      <c r="A2480" s="4" t="str">
        <f t="shared" si="41"/>
        <v>20230309</v>
      </c>
      <c r="B2480" s="4" t="str">
        <f>"2381208425"</f>
        <v>2381208425</v>
      </c>
      <c r="C2480" s="4">
        <v>74.9</v>
      </c>
      <c r="D2480" s="4"/>
    </row>
    <row r="2481" s="1" customFormat="1" spans="1:4">
      <c r="A2481" s="4" t="str">
        <f t="shared" si="41"/>
        <v>20230309</v>
      </c>
      <c r="B2481" s="4" t="str">
        <f>"2381208307"</f>
        <v>2381208307</v>
      </c>
      <c r="C2481" s="4">
        <v>74.8</v>
      </c>
      <c r="D2481" s="4"/>
    </row>
    <row r="2482" s="1" customFormat="1" spans="1:4">
      <c r="A2482" s="4" t="str">
        <f t="shared" si="41"/>
        <v>20230309</v>
      </c>
      <c r="B2482" s="4" t="str">
        <f>"2381208317"</f>
        <v>2381208317</v>
      </c>
      <c r="C2482" s="4">
        <v>74.3</v>
      </c>
      <c r="D2482" s="4"/>
    </row>
    <row r="2483" s="1" customFormat="1" spans="1:4">
      <c r="A2483" s="4" t="str">
        <f t="shared" si="41"/>
        <v>20230309</v>
      </c>
      <c r="B2483" s="4" t="str">
        <f>"2381208429"</f>
        <v>2381208429</v>
      </c>
      <c r="C2483" s="4">
        <v>74.2</v>
      </c>
      <c r="D2483" s="4"/>
    </row>
    <row r="2484" s="1" customFormat="1" spans="1:4">
      <c r="A2484" s="4" t="str">
        <f t="shared" si="41"/>
        <v>20230309</v>
      </c>
      <c r="B2484" s="4" t="str">
        <f>"2381208319"</f>
        <v>2381208319</v>
      </c>
      <c r="C2484" s="4">
        <v>73.8</v>
      </c>
      <c r="D2484" s="4"/>
    </row>
    <row r="2485" s="1" customFormat="1" spans="1:4">
      <c r="A2485" s="4" t="str">
        <f t="shared" si="41"/>
        <v>20230309</v>
      </c>
      <c r="B2485" s="4" t="str">
        <f>"2381208611"</f>
        <v>2381208611</v>
      </c>
      <c r="C2485" s="4">
        <v>73.7</v>
      </c>
      <c r="D2485" s="4"/>
    </row>
    <row r="2486" s="1" customFormat="1" spans="1:4">
      <c r="A2486" s="4" t="str">
        <f t="shared" si="41"/>
        <v>20230309</v>
      </c>
      <c r="B2486" s="4" t="str">
        <f>"2381208226"</f>
        <v>2381208226</v>
      </c>
      <c r="C2486" s="4">
        <v>73.5</v>
      </c>
      <c r="D2486" s="4"/>
    </row>
    <row r="2487" s="1" customFormat="1" spans="1:4">
      <c r="A2487" s="4" t="str">
        <f t="shared" si="41"/>
        <v>20230309</v>
      </c>
      <c r="B2487" s="4" t="str">
        <f>"2381208711"</f>
        <v>2381208711</v>
      </c>
      <c r="C2487" s="4">
        <v>73.5</v>
      </c>
      <c r="D2487" s="4"/>
    </row>
    <row r="2488" s="1" customFormat="1" spans="1:4">
      <c r="A2488" s="4" t="str">
        <f t="shared" si="41"/>
        <v>20230309</v>
      </c>
      <c r="B2488" s="4" t="str">
        <f>"2381208305"</f>
        <v>2381208305</v>
      </c>
      <c r="C2488" s="4">
        <v>73.4</v>
      </c>
      <c r="D2488" s="4"/>
    </row>
    <row r="2489" s="1" customFormat="1" spans="1:4">
      <c r="A2489" s="4" t="str">
        <f t="shared" si="41"/>
        <v>20230309</v>
      </c>
      <c r="B2489" s="4" t="str">
        <f>"2381208713"</f>
        <v>2381208713</v>
      </c>
      <c r="C2489" s="4">
        <v>73.4</v>
      </c>
      <c r="D2489" s="4"/>
    </row>
    <row r="2490" s="1" customFormat="1" spans="1:4">
      <c r="A2490" s="4" t="str">
        <f t="shared" si="41"/>
        <v>20230309</v>
      </c>
      <c r="B2490" s="4" t="str">
        <f>"2381208404"</f>
        <v>2381208404</v>
      </c>
      <c r="C2490" s="4">
        <v>73</v>
      </c>
      <c r="D2490" s="4"/>
    </row>
    <row r="2491" s="1" customFormat="1" spans="1:4">
      <c r="A2491" s="4" t="str">
        <f t="shared" si="41"/>
        <v>20230309</v>
      </c>
      <c r="B2491" s="4" t="str">
        <f>"2381208311"</f>
        <v>2381208311</v>
      </c>
      <c r="C2491" s="4">
        <v>72.8</v>
      </c>
      <c r="D2491" s="4"/>
    </row>
    <row r="2492" s="1" customFormat="1" spans="1:4">
      <c r="A2492" s="4" t="str">
        <f t="shared" ref="A2492:A2555" si="42">"20230309"</f>
        <v>20230309</v>
      </c>
      <c r="B2492" s="4" t="str">
        <f>"2381208507"</f>
        <v>2381208507</v>
      </c>
      <c r="C2492" s="4">
        <v>72.8</v>
      </c>
      <c r="D2492" s="4"/>
    </row>
    <row r="2493" s="1" customFormat="1" spans="1:4">
      <c r="A2493" s="4" t="str">
        <f t="shared" si="42"/>
        <v>20230309</v>
      </c>
      <c r="B2493" s="4" t="str">
        <f>"2381208602"</f>
        <v>2381208602</v>
      </c>
      <c r="C2493" s="4">
        <v>72.8</v>
      </c>
      <c r="D2493" s="4"/>
    </row>
    <row r="2494" s="1" customFormat="1" spans="1:4">
      <c r="A2494" s="4" t="str">
        <f t="shared" si="42"/>
        <v>20230309</v>
      </c>
      <c r="B2494" s="4" t="str">
        <f>"2381208626"</f>
        <v>2381208626</v>
      </c>
      <c r="C2494" s="4">
        <v>72.8</v>
      </c>
      <c r="D2494" s="4"/>
    </row>
    <row r="2495" s="1" customFormat="1" spans="1:4">
      <c r="A2495" s="4" t="str">
        <f t="shared" si="42"/>
        <v>20230309</v>
      </c>
      <c r="B2495" s="4" t="str">
        <f>"2381208314"</f>
        <v>2381208314</v>
      </c>
      <c r="C2495" s="4">
        <v>72.3</v>
      </c>
      <c r="D2495" s="4"/>
    </row>
    <row r="2496" s="1" customFormat="1" spans="1:4">
      <c r="A2496" s="4" t="str">
        <f t="shared" si="42"/>
        <v>20230309</v>
      </c>
      <c r="B2496" s="4" t="str">
        <f>"2381208615"</f>
        <v>2381208615</v>
      </c>
      <c r="C2496" s="4">
        <v>72.3</v>
      </c>
      <c r="D2496" s="4"/>
    </row>
    <row r="2497" s="1" customFormat="1" spans="1:4">
      <c r="A2497" s="4" t="str">
        <f t="shared" si="42"/>
        <v>20230309</v>
      </c>
      <c r="B2497" s="4" t="str">
        <f>"2381208221"</f>
        <v>2381208221</v>
      </c>
      <c r="C2497" s="4">
        <v>71.7</v>
      </c>
      <c r="D2497" s="4"/>
    </row>
    <row r="2498" s="1" customFormat="1" spans="1:4">
      <c r="A2498" s="4" t="str">
        <f t="shared" si="42"/>
        <v>20230309</v>
      </c>
      <c r="B2498" s="4" t="str">
        <f>"2381208702"</f>
        <v>2381208702</v>
      </c>
      <c r="C2498" s="4">
        <v>71.7</v>
      </c>
      <c r="D2498" s="4"/>
    </row>
    <row r="2499" s="1" customFormat="1" spans="1:4">
      <c r="A2499" s="4" t="str">
        <f t="shared" si="42"/>
        <v>20230309</v>
      </c>
      <c r="B2499" s="4" t="str">
        <f>"2381208806"</f>
        <v>2381208806</v>
      </c>
      <c r="C2499" s="4">
        <v>71.6</v>
      </c>
      <c r="D2499" s="4"/>
    </row>
    <row r="2500" s="1" customFormat="1" spans="1:4">
      <c r="A2500" s="4" t="str">
        <f t="shared" si="42"/>
        <v>20230309</v>
      </c>
      <c r="B2500" s="4" t="str">
        <f>"2381208630"</f>
        <v>2381208630</v>
      </c>
      <c r="C2500" s="4">
        <v>71.5</v>
      </c>
      <c r="D2500" s="4"/>
    </row>
    <row r="2501" s="1" customFormat="1" spans="1:4">
      <c r="A2501" s="4" t="str">
        <f t="shared" si="42"/>
        <v>20230309</v>
      </c>
      <c r="B2501" s="4" t="str">
        <f>"2381208716"</f>
        <v>2381208716</v>
      </c>
      <c r="C2501" s="4">
        <v>71.2</v>
      </c>
      <c r="D2501" s="4"/>
    </row>
    <row r="2502" s="1" customFormat="1" spans="1:4">
      <c r="A2502" s="4" t="str">
        <f t="shared" si="42"/>
        <v>20230309</v>
      </c>
      <c r="B2502" s="4" t="str">
        <f>"2381208405"</f>
        <v>2381208405</v>
      </c>
      <c r="C2502" s="4">
        <v>71</v>
      </c>
      <c r="D2502" s="4"/>
    </row>
    <row r="2503" s="1" customFormat="1" spans="1:4">
      <c r="A2503" s="4" t="str">
        <f t="shared" si="42"/>
        <v>20230309</v>
      </c>
      <c r="B2503" s="4" t="str">
        <f>"2381208310"</f>
        <v>2381208310</v>
      </c>
      <c r="C2503" s="4">
        <v>70.8</v>
      </c>
      <c r="D2503" s="4"/>
    </row>
    <row r="2504" s="1" customFormat="1" spans="1:4">
      <c r="A2504" s="4" t="str">
        <f t="shared" si="42"/>
        <v>20230309</v>
      </c>
      <c r="B2504" s="4" t="str">
        <f>"2381208403"</f>
        <v>2381208403</v>
      </c>
      <c r="C2504" s="4">
        <v>70.8</v>
      </c>
      <c r="D2504" s="4"/>
    </row>
    <row r="2505" s="1" customFormat="1" spans="1:4">
      <c r="A2505" s="4" t="str">
        <f t="shared" si="42"/>
        <v>20230309</v>
      </c>
      <c r="B2505" s="4" t="str">
        <f>"2381208709"</f>
        <v>2381208709</v>
      </c>
      <c r="C2505" s="4">
        <v>70.8</v>
      </c>
      <c r="D2505" s="4"/>
    </row>
    <row r="2506" s="1" customFormat="1" spans="1:4">
      <c r="A2506" s="4" t="str">
        <f t="shared" si="42"/>
        <v>20230309</v>
      </c>
      <c r="B2506" s="4" t="str">
        <f>"2381208327"</f>
        <v>2381208327</v>
      </c>
      <c r="C2506" s="4">
        <v>70.5</v>
      </c>
      <c r="D2506" s="4"/>
    </row>
    <row r="2507" s="1" customFormat="1" spans="1:4">
      <c r="A2507" s="4" t="str">
        <f t="shared" si="42"/>
        <v>20230309</v>
      </c>
      <c r="B2507" s="4" t="str">
        <f>"2381208328"</f>
        <v>2381208328</v>
      </c>
      <c r="C2507" s="4">
        <v>70.2</v>
      </c>
      <c r="D2507" s="4"/>
    </row>
    <row r="2508" s="1" customFormat="1" spans="1:4">
      <c r="A2508" s="4" t="str">
        <f t="shared" si="42"/>
        <v>20230309</v>
      </c>
      <c r="B2508" s="4" t="str">
        <f>"2381208406"</f>
        <v>2381208406</v>
      </c>
      <c r="C2508" s="4">
        <v>70.2</v>
      </c>
      <c r="D2508" s="4"/>
    </row>
    <row r="2509" s="1" customFormat="1" spans="1:4">
      <c r="A2509" s="4" t="str">
        <f t="shared" si="42"/>
        <v>20230309</v>
      </c>
      <c r="B2509" s="4" t="str">
        <f>"2381208808"</f>
        <v>2381208808</v>
      </c>
      <c r="C2509" s="4">
        <v>70.2</v>
      </c>
      <c r="D2509" s="4"/>
    </row>
    <row r="2510" s="1" customFormat="1" spans="1:4">
      <c r="A2510" s="4" t="str">
        <f t="shared" si="42"/>
        <v>20230309</v>
      </c>
      <c r="B2510" s="4" t="str">
        <f>"2381208530"</f>
        <v>2381208530</v>
      </c>
      <c r="C2510" s="4">
        <v>69.9</v>
      </c>
      <c r="D2510" s="4"/>
    </row>
    <row r="2511" s="1" customFormat="1" spans="1:4">
      <c r="A2511" s="4" t="str">
        <f t="shared" si="42"/>
        <v>20230309</v>
      </c>
      <c r="B2511" s="4" t="str">
        <f>"2381208802"</f>
        <v>2381208802</v>
      </c>
      <c r="C2511" s="4">
        <v>69.8</v>
      </c>
      <c r="D2511" s="4"/>
    </row>
    <row r="2512" s="1" customFormat="1" spans="1:4">
      <c r="A2512" s="4" t="str">
        <f t="shared" si="42"/>
        <v>20230309</v>
      </c>
      <c r="B2512" s="4" t="str">
        <f>"2381208426"</f>
        <v>2381208426</v>
      </c>
      <c r="C2512" s="4">
        <v>67.8</v>
      </c>
      <c r="D2512" s="4"/>
    </row>
    <row r="2513" s="1" customFormat="1" spans="1:4">
      <c r="A2513" s="4" t="str">
        <f t="shared" si="42"/>
        <v>20230309</v>
      </c>
      <c r="B2513" s="4" t="str">
        <f>"2381208230"</f>
        <v>2381208230</v>
      </c>
      <c r="C2513" s="4">
        <v>67.7</v>
      </c>
      <c r="D2513" s="4"/>
    </row>
    <row r="2514" s="1" customFormat="1" spans="1:4">
      <c r="A2514" s="4" t="str">
        <f t="shared" si="42"/>
        <v>20230309</v>
      </c>
      <c r="B2514" s="4" t="str">
        <f>"2381208616"</f>
        <v>2381208616</v>
      </c>
      <c r="C2514" s="4">
        <v>66.2</v>
      </c>
      <c r="D2514" s="4"/>
    </row>
    <row r="2515" s="1" customFormat="1" spans="1:4">
      <c r="A2515" s="4" t="str">
        <f t="shared" si="42"/>
        <v>20230309</v>
      </c>
      <c r="B2515" s="4" t="str">
        <f>"2381208511"</f>
        <v>2381208511</v>
      </c>
      <c r="C2515" s="4">
        <v>65.8</v>
      </c>
      <c r="D2515" s="4"/>
    </row>
    <row r="2516" s="1" customFormat="1" spans="1:4">
      <c r="A2516" s="4" t="str">
        <f t="shared" si="42"/>
        <v>20230309</v>
      </c>
      <c r="B2516" s="4" t="str">
        <f>"2381208529"</f>
        <v>2381208529</v>
      </c>
      <c r="C2516" s="4">
        <v>65.8</v>
      </c>
      <c r="D2516" s="4"/>
    </row>
    <row r="2517" s="1" customFormat="1" spans="1:4">
      <c r="A2517" s="4" t="str">
        <f t="shared" si="42"/>
        <v>20230309</v>
      </c>
      <c r="B2517" s="4" t="str">
        <f>"2381208509"</f>
        <v>2381208509</v>
      </c>
      <c r="C2517" s="4">
        <v>65.5</v>
      </c>
      <c r="D2517" s="4"/>
    </row>
    <row r="2518" s="1" customFormat="1" spans="1:4">
      <c r="A2518" s="4" t="str">
        <f t="shared" si="42"/>
        <v>20230309</v>
      </c>
      <c r="B2518" s="4" t="str">
        <f>"2381208722"</f>
        <v>2381208722</v>
      </c>
      <c r="C2518" s="4">
        <v>65.3</v>
      </c>
      <c r="D2518" s="4"/>
    </row>
    <row r="2519" s="1" customFormat="1" spans="1:4">
      <c r="A2519" s="4" t="str">
        <f t="shared" si="42"/>
        <v>20230309</v>
      </c>
      <c r="B2519" s="4" t="str">
        <f>"2381208323"</f>
        <v>2381208323</v>
      </c>
      <c r="C2519" s="4">
        <v>65.2</v>
      </c>
      <c r="D2519" s="4"/>
    </row>
    <row r="2520" s="1" customFormat="1" spans="1:4">
      <c r="A2520" s="4" t="str">
        <f t="shared" si="42"/>
        <v>20230309</v>
      </c>
      <c r="B2520" s="4" t="str">
        <f>"2381208701"</f>
        <v>2381208701</v>
      </c>
      <c r="C2520" s="4">
        <v>65.1</v>
      </c>
      <c r="D2520" s="4"/>
    </row>
    <row r="2521" s="1" customFormat="1" spans="1:4">
      <c r="A2521" s="4" t="str">
        <f t="shared" si="42"/>
        <v>20230309</v>
      </c>
      <c r="B2521" s="4" t="str">
        <f>"2381208412"</f>
        <v>2381208412</v>
      </c>
      <c r="C2521" s="4">
        <v>64.4</v>
      </c>
      <c r="D2521" s="4"/>
    </row>
    <row r="2522" s="1" customFormat="1" spans="1:4">
      <c r="A2522" s="4" t="str">
        <f t="shared" si="42"/>
        <v>20230309</v>
      </c>
      <c r="B2522" s="4" t="str">
        <f>"2381208312"</f>
        <v>2381208312</v>
      </c>
      <c r="C2522" s="4">
        <v>64.1</v>
      </c>
      <c r="D2522" s="4"/>
    </row>
    <row r="2523" s="1" customFormat="1" spans="1:4">
      <c r="A2523" s="4" t="str">
        <f t="shared" si="42"/>
        <v>20230309</v>
      </c>
      <c r="B2523" s="4" t="str">
        <f>"2381208303"</f>
        <v>2381208303</v>
      </c>
      <c r="C2523" s="4">
        <v>63.3</v>
      </c>
      <c r="D2523" s="4"/>
    </row>
    <row r="2524" s="1" customFormat="1" spans="1:4">
      <c r="A2524" s="4" t="str">
        <f t="shared" si="42"/>
        <v>20230309</v>
      </c>
      <c r="B2524" s="4" t="str">
        <f>"2381208421"</f>
        <v>2381208421</v>
      </c>
      <c r="C2524" s="4">
        <v>63</v>
      </c>
      <c r="D2524" s="4"/>
    </row>
    <row r="2525" s="1" customFormat="1" spans="1:4">
      <c r="A2525" s="4" t="str">
        <f t="shared" si="42"/>
        <v>20230309</v>
      </c>
      <c r="B2525" s="4" t="str">
        <f>"2381208411"</f>
        <v>2381208411</v>
      </c>
      <c r="C2525" s="4">
        <v>62.6</v>
      </c>
      <c r="D2525" s="4"/>
    </row>
    <row r="2526" s="1" customFormat="1" spans="1:4">
      <c r="A2526" s="4" t="str">
        <f t="shared" si="42"/>
        <v>20230309</v>
      </c>
      <c r="B2526" s="4" t="str">
        <f>"2381208514"</f>
        <v>2381208514</v>
      </c>
      <c r="C2526" s="4">
        <v>62.3</v>
      </c>
      <c r="D2526" s="4"/>
    </row>
    <row r="2527" s="1" customFormat="1" spans="1:4">
      <c r="A2527" s="4" t="str">
        <f t="shared" si="42"/>
        <v>20230309</v>
      </c>
      <c r="B2527" s="4" t="str">
        <f>"2381208813"</f>
        <v>2381208813</v>
      </c>
      <c r="C2527" s="4">
        <v>62</v>
      </c>
      <c r="D2527" s="4"/>
    </row>
    <row r="2528" s="1" customFormat="1" spans="1:4">
      <c r="A2528" s="4" t="str">
        <f t="shared" si="42"/>
        <v>20230309</v>
      </c>
      <c r="B2528" s="4" t="str">
        <f>"2381208417"</f>
        <v>2381208417</v>
      </c>
      <c r="C2528" s="4">
        <v>61.5</v>
      </c>
      <c r="D2528" s="4"/>
    </row>
    <row r="2529" s="1" customFormat="1" spans="1:4">
      <c r="A2529" s="4" t="str">
        <f t="shared" si="42"/>
        <v>20230309</v>
      </c>
      <c r="B2529" s="4" t="str">
        <f>"2381208315"</f>
        <v>2381208315</v>
      </c>
      <c r="C2529" s="4">
        <v>60.7</v>
      </c>
      <c r="D2529" s="4"/>
    </row>
    <row r="2530" s="1" customFormat="1" spans="1:4">
      <c r="A2530" s="4" t="str">
        <f t="shared" si="42"/>
        <v>20230309</v>
      </c>
      <c r="B2530" s="4" t="str">
        <f>"2381208608"</f>
        <v>2381208608</v>
      </c>
      <c r="C2530" s="4">
        <v>60.3</v>
      </c>
      <c r="D2530" s="4"/>
    </row>
    <row r="2531" s="1" customFormat="1" spans="1:4">
      <c r="A2531" s="4" t="str">
        <f t="shared" si="42"/>
        <v>20230309</v>
      </c>
      <c r="B2531" s="4" t="str">
        <f>"2381208516"</f>
        <v>2381208516</v>
      </c>
      <c r="C2531" s="4">
        <v>58.8</v>
      </c>
      <c r="D2531" s="4"/>
    </row>
    <row r="2532" s="1" customFormat="1" spans="1:4">
      <c r="A2532" s="4" t="str">
        <f t="shared" si="42"/>
        <v>20230309</v>
      </c>
      <c r="B2532" s="4" t="str">
        <f>"2381208329"</f>
        <v>2381208329</v>
      </c>
      <c r="C2532" s="4">
        <v>58.2</v>
      </c>
      <c r="D2532" s="4"/>
    </row>
    <row r="2533" s="1" customFormat="1" spans="1:4">
      <c r="A2533" s="4" t="str">
        <f t="shared" si="42"/>
        <v>20230309</v>
      </c>
      <c r="B2533" s="4" t="str">
        <f>"2381208604"</f>
        <v>2381208604</v>
      </c>
      <c r="C2533" s="4">
        <v>57.9</v>
      </c>
      <c r="D2533" s="4"/>
    </row>
    <row r="2534" s="1" customFormat="1" spans="1:4">
      <c r="A2534" s="4" t="str">
        <f t="shared" si="42"/>
        <v>20230309</v>
      </c>
      <c r="B2534" s="4" t="str">
        <f>"2381208401"</f>
        <v>2381208401</v>
      </c>
      <c r="C2534" s="4">
        <v>57.3</v>
      </c>
      <c r="D2534" s="4"/>
    </row>
    <row r="2535" s="1" customFormat="1" spans="1:4">
      <c r="A2535" s="4" t="str">
        <f t="shared" si="42"/>
        <v>20230309</v>
      </c>
      <c r="B2535" s="4" t="str">
        <f>"2381208313"</f>
        <v>2381208313</v>
      </c>
      <c r="C2535" s="4">
        <v>55.8</v>
      </c>
      <c r="D2535" s="4"/>
    </row>
    <row r="2536" s="1" customFormat="1" spans="1:4">
      <c r="A2536" s="4" t="str">
        <f t="shared" si="42"/>
        <v>20230309</v>
      </c>
      <c r="B2536" s="4" t="str">
        <f>"2381208220"</f>
        <v>2381208220</v>
      </c>
      <c r="C2536" s="4">
        <v>55.2</v>
      </c>
      <c r="D2536" s="4"/>
    </row>
    <row r="2537" s="1" customFormat="1" spans="1:4">
      <c r="A2537" s="4" t="str">
        <f t="shared" si="42"/>
        <v>20230309</v>
      </c>
      <c r="B2537" s="4" t="str">
        <f>"2381208306"</f>
        <v>2381208306</v>
      </c>
      <c r="C2537" s="4">
        <v>54.9</v>
      </c>
      <c r="D2537" s="4"/>
    </row>
    <row r="2538" s="1" customFormat="1" spans="1:4">
      <c r="A2538" s="4" t="str">
        <f t="shared" si="42"/>
        <v>20230309</v>
      </c>
      <c r="B2538" s="4" t="str">
        <f>"2381208522"</f>
        <v>2381208522</v>
      </c>
      <c r="C2538" s="4">
        <v>53.7</v>
      </c>
      <c r="D2538" s="4"/>
    </row>
    <row r="2539" s="1" customFormat="1" spans="1:4">
      <c r="A2539" s="4" t="str">
        <f t="shared" si="42"/>
        <v>20230309</v>
      </c>
      <c r="B2539" s="4" t="str">
        <f>"2381208508"</f>
        <v>2381208508</v>
      </c>
      <c r="C2539" s="4">
        <v>53.5</v>
      </c>
      <c r="D2539" s="4"/>
    </row>
    <row r="2540" s="1" customFormat="1" spans="1:4">
      <c r="A2540" s="4" t="str">
        <f t="shared" si="42"/>
        <v>20230309</v>
      </c>
      <c r="B2540" s="4" t="str">
        <f>"2381208619"</f>
        <v>2381208619</v>
      </c>
      <c r="C2540" s="4">
        <v>53.4</v>
      </c>
      <c r="D2540" s="4"/>
    </row>
    <row r="2541" s="1" customFormat="1" spans="1:4">
      <c r="A2541" s="4" t="str">
        <f t="shared" si="42"/>
        <v>20230309</v>
      </c>
      <c r="B2541" s="4" t="str">
        <f>"2381208605"</f>
        <v>2381208605</v>
      </c>
      <c r="C2541" s="4">
        <v>51.9</v>
      </c>
      <c r="D2541" s="4"/>
    </row>
    <row r="2542" s="1" customFormat="1" spans="1:4">
      <c r="A2542" s="4" t="str">
        <f t="shared" si="42"/>
        <v>20230309</v>
      </c>
      <c r="B2542" s="4" t="str">
        <f>"2381208607"</f>
        <v>2381208607</v>
      </c>
      <c r="C2542" s="4">
        <v>51.5</v>
      </c>
      <c r="D2542" s="4"/>
    </row>
    <row r="2543" s="1" customFormat="1" spans="1:4">
      <c r="A2543" s="4" t="str">
        <f t="shared" si="42"/>
        <v>20230309</v>
      </c>
      <c r="B2543" s="4" t="str">
        <f>"2381208420"</f>
        <v>2381208420</v>
      </c>
      <c r="C2543" s="4">
        <v>47.9</v>
      </c>
      <c r="D2543" s="4"/>
    </row>
    <row r="2544" s="1" customFormat="1" spans="1:4">
      <c r="A2544" s="4" t="str">
        <f t="shared" si="42"/>
        <v>20230309</v>
      </c>
      <c r="B2544" s="4" t="str">
        <f>"2381208803"</f>
        <v>2381208803</v>
      </c>
      <c r="C2544" s="4">
        <v>46.4</v>
      </c>
      <c r="D2544" s="4"/>
    </row>
    <row r="2545" s="1" customFormat="1" spans="1:4">
      <c r="A2545" s="4" t="str">
        <f t="shared" si="42"/>
        <v>20230309</v>
      </c>
      <c r="B2545" s="4" t="str">
        <f>"2381208324"</f>
        <v>2381208324</v>
      </c>
      <c r="C2545" s="4">
        <v>44.6</v>
      </c>
      <c r="D2545" s="4"/>
    </row>
    <row r="2546" s="1" customFormat="1" spans="1:4">
      <c r="A2546" s="4" t="str">
        <f t="shared" si="42"/>
        <v>20230309</v>
      </c>
      <c r="B2546" s="4" t="str">
        <f>"2381208229"</f>
        <v>2381208229</v>
      </c>
      <c r="C2546" s="4">
        <v>43.4</v>
      </c>
      <c r="D2546" s="4"/>
    </row>
    <row r="2547" s="1" customFormat="1" spans="1:4">
      <c r="A2547" s="4" t="str">
        <f t="shared" si="42"/>
        <v>20230309</v>
      </c>
      <c r="B2547" s="4" t="str">
        <f>"2381208501"</f>
        <v>2381208501</v>
      </c>
      <c r="C2547" s="4">
        <v>43.3</v>
      </c>
      <c r="D2547" s="4"/>
    </row>
    <row r="2548" s="1" customFormat="1" spans="1:4">
      <c r="A2548" s="4" t="str">
        <f t="shared" si="42"/>
        <v>20230309</v>
      </c>
      <c r="B2548" s="4" t="str">
        <f>"2381208224"</f>
        <v>2381208224</v>
      </c>
      <c r="C2548" s="4">
        <v>0</v>
      </c>
      <c r="D2548" s="4" t="s">
        <v>5</v>
      </c>
    </row>
    <row r="2549" s="1" customFormat="1" spans="1:4">
      <c r="A2549" s="4" t="str">
        <f t="shared" si="42"/>
        <v>20230309</v>
      </c>
      <c r="B2549" s="4" t="str">
        <f>"2381208227"</f>
        <v>2381208227</v>
      </c>
      <c r="C2549" s="4">
        <v>0</v>
      </c>
      <c r="D2549" s="4" t="s">
        <v>5</v>
      </c>
    </row>
    <row r="2550" s="1" customFormat="1" spans="1:4">
      <c r="A2550" s="4" t="str">
        <f t="shared" si="42"/>
        <v>20230309</v>
      </c>
      <c r="B2550" s="4" t="str">
        <f>"2381208228"</f>
        <v>2381208228</v>
      </c>
      <c r="C2550" s="4">
        <v>0</v>
      </c>
      <c r="D2550" s="4" t="s">
        <v>5</v>
      </c>
    </row>
    <row r="2551" s="1" customFormat="1" spans="1:4">
      <c r="A2551" s="4" t="str">
        <f t="shared" si="42"/>
        <v>20230309</v>
      </c>
      <c r="B2551" s="4" t="str">
        <f>"2381208304"</f>
        <v>2381208304</v>
      </c>
      <c r="C2551" s="4">
        <v>0</v>
      </c>
      <c r="D2551" s="4" t="s">
        <v>5</v>
      </c>
    </row>
    <row r="2552" s="1" customFormat="1" spans="1:4">
      <c r="A2552" s="4" t="str">
        <f t="shared" si="42"/>
        <v>20230309</v>
      </c>
      <c r="B2552" s="4" t="str">
        <f>"2381208308"</f>
        <v>2381208308</v>
      </c>
      <c r="C2552" s="4">
        <v>0</v>
      </c>
      <c r="D2552" s="4" t="s">
        <v>5</v>
      </c>
    </row>
    <row r="2553" s="1" customFormat="1" spans="1:4">
      <c r="A2553" s="4" t="str">
        <f t="shared" si="42"/>
        <v>20230309</v>
      </c>
      <c r="B2553" s="4" t="str">
        <f>"2381208309"</f>
        <v>2381208309</v>
      </c>
      <c r="C2553" s="4">
        <v>0</v>
      </c>
      <c r="D2553" s="4" t="s">
        <v>5</v>
      </c>
    </row>
    <row r="2554" s="1" customFormat="1" spans="1:4">
      <c r="A2554" s="4" t="str">
        <f t="shared" si="42"/>
        <v>20230309</v>
      </c>
      <c r="B2554" s="4" t="str">
        <f>"2381208318"</f>
        <v>2381208318</v>
      </c>
      <c r="C2554" s="4">
        <v>0</v>
      </c>
      <c r="D2554" s="4" t="s">
        <v>5</v>
      </c>
    </row>
    <row r="2555" s="1" customFormat="1" spans="1:4">
      <c r="A2555" s="4" t="str">
        <f t="shared" si="42"/>
        <v>20230309</v>
      </c>
      <c r="B2555" s="4" t="str">
        <f>"2381208320"</f>
        <v>2381208320</v>
      </c>
      <c r="C2555" s="4">
        <v>0</v>
      </c>
      <c r="D2555" s="4" t="s">
        <v>5</v>
      </c>
    </row>
    <row r="2556" s="1" customFormat="1" spans="1:4">
      <c r="A2556" s="4" t="str">
        <f t="shared" ref="A2556:A2602" si="43">"20230309"</f>
        <v>20230309</v>
      </c>
      <c r="B2556" s="4" t="str">
        <f>"2381208322"</f>
        <v>2381208322</v>
      </c>
      <c r="C2556" s="4">
        <v>0</v>
      </c>
      <c r="D2556" s="4" t="s">
        <v>5</v>
      </c>
    </row>
    <row r="2557" s="1" customFormat="1" spans="1:4">
      <c r="A2557" s="4" t="str">
        <f t="shared" si="43"/>
        <v>20230309</v>
      </c>
      <c r="B2557" s="4" t="str">
        <f>"2381208402"</f>
        <v>2381208402</v>
      </c>
      <c r="C2557" s="4">
        <v>0</v>
      </c>
      <c r="D2557" s="4" t="s">
        <v>5</v>
      </c>
    </row>
    <row r="2558" s="1" customFormat="1" spans="1:4">
      <c r="A2558" s="4" t="str">
        <f t="shared" si="43"/>
        <v>20230309</v>
      </c>
      <c r="B2558" s="4" t="str">
        <f>"2381208407"</f>
        <v>2381208407</v>
      </c>
      <c r="C2558" s="4">
        <v>0</v>
      </c>
      <c r="D2558" s="4" t="s">
        <v>5</v>
      </c>
    </row>
    <row r="2559" s="1" customFormat="1" spans="1:4">
      <c r="A2559" s="4" t="str">
        <f t="shared" si="43"/>
        <v>20230309</v>
      </c>
      <c r="B2559" s="4" t="str">
        <f>"2381208409"</f>
        <v>2381208409</v>
      </c>
      <c r="C2559" s="4">
        <v>0</v>
      </c>
      <c r="D2559" s="4" t="s">
        <v>5</v>
      </c>
    </row>
    <row r="2560" s="1" customFormat="1" spans="1:4">
      <c r="A2560" s="4" t="str">
        <f t="shared" si="43"/>
        <v>20230309</v>
      </c>
      <c r="B2560" s="4" t="str">
        <f>"2381208410"</f>
        <v>2381208410</v>
      </c>
      <c r="C2560" s="4">
        <v>0</v>
      </c>
      <c r="D2560" s="4" t="s">
        <v>5</v>
      </c>
    </row>
    <row r="2561" s="1" customFormat="1" spans="1:4">
      <c r="A2561" s="4" t="str">
        <f t="shared" si="43"/>
        <v>20230309</v>
      </c>
      <c r="B2561" s="4" t="str">
        <f>"2381208414"</f>
        <v>2381208414</v>
      </c>
      <c r="C2561" s="4">
        <v>0</v>
      </c>
      <c r="D2561" s="4" t="s">
        <v>5</v>
      </c>
    </row>
    <row r="2562" s="1" customFormat="1" spans="1:4">
      <c r="A2562" s="4" t="str">
        <f t="shared" si="43"/>
        <v>20230309</v>
      </c>
      <c r="B2562" s="4" t="str">
        <f>"2381208416"</f>
        <v>2381208416</v>
      </c>
      <c r="C2562" s="4">
        <v>0</v>
      </c>
      <c r="D2562" s="4" t="s">
        <v>5</v>
      </c>
    </row>
    <row r="2563" s="1" customFormat="1" spans="1:4">
      <c r="A2563" s="4" t="str">
        <f t="shared" si="43"/>
        <v>20230309</v>
      </c>
      <c r="B2563" s="4" t="str">
        <f>"2381208418"</f>
        <v>2381208418</v>
      </c>
      <c r="C2563" s="4">
        <v>0</v>
      </c>
      <c r="D2563" s="4" t="s">
        <v>5</v>
      </c>
    </row>
    <row r="2564" s="1" customFormat="1" spans="1:4">
      <c r="A2564" s="4" t="str">
        <f t="shared" si="43"/>
        <v>20230309</v>
      </c>
      <c r="B2564" s="4" t="str">
        <f>"2381208423"</f>
        <v>2381208423</v>
      </c>
      <c r="C2564" s="4">
        <v>0</v>
      </c>
      <c r="D2564" s="4" t="s">
        <v>5</v>
      </c>
    </row>
    <row r="2565" s="1" customFormat="1" spans="1:4">
      <c r="A2565" s="4" t="str">
        <f t="shared" si="43"/>
        <v>20230309</v>
      </c>
      <c r="B2565" s="4" t="str">
        <f>"2381208427"</f>
        <v>2381208427</v>
      </c>
      <c r="C2565" s="4">
        <v>0</v>
      </c>
      <c r="D2565" s="4" t="s">
        <v>5</v>
      </c>
    </row>
    <row r="2566" s="1" customFormat="1" spans="1:4">
      <c r="A2566" s="4" t="str">
        <f t="shared" si="43"/>
        <v>20230309</v>
      </c>
      <c r="B2566" s="4" t="str">
        <f>"2381208428"</f>
        <v>2381208428</v>
      </c>
      <c r="C2566" s="4">
        <v>0</v>
      </c>
      <c r="D2566" s="4" t="s">
        <v>5</v>
      </c>
    </row>
    <row r="2567" s="1" customFormat="1" spans="1:4">
      <c r="A2567" s="4" t="str">
        <f t="shared" si="43"/>
        <v>20230309</v>
      </c>
      <c r="B2567" s="4" t="str">
        <f>"2381208503"</f>
        <v>2381208503</v>
      </c>
      <c r="C2567" s="4">
        <v>0</v>
      </c>
      <c r="D2567" s="4" t="s">
        <v>5</v>
      </c>
    </row>
    <row r="2568" s="1" customFormat="1" spans="1:4">
      <c r="A2568" s="4" t="str">
        <f t="shared" si="43"/>
        <v>20230309</v>
      </c>
      <c r="B2568" s="4" t="str">
        <f>"2381208505"</f>
        <v>2381208505</v>
      </c>
      <c r="C2568" s="4">
        <v>0</v>
      </c>
      <c r="D2568" s="4" t="s">
        <v>5</v>
      </c>
    </row>
    <row r="2569" s="1" customFormat="1" spans="1:4">
      <c r="A2569" s="4" t="str">
        <f t="shared" si="43"/>
        <v>20230309</v>
      </c>
      <c r="B2569" s="4" t="str">
        <f>"2381208506"</f>
        <v>2381208506</v>
      </c>
      <c r="C2569" s="4">
        <v>0</v>
      </c>
      <c r="D2569" s="4" t="s">
        <v>5</v>
      </c>
    </row>
    <row r="2570" s="1" customFormat="1" spans="1:4">
      <c r="A2570" s="4" t="str">
        <f t="shared" si="43"/>
        <v>20230309</v>
      </c>
      <c r="B2570" s="4" t="str">
        <f>"2381208510"</f>
        <v>2381208510</v>
      </c>
      <c r="C2570" s="4">
        <v>0</v>
      </c>
      <c r="D2570" s="4" t="s">
        <v>5</v>
      </c>
    </row>
    <row r="2571" s="1" customFormat="1" spans="1:4">
      <c r="A2571" s="4" t="str">
        <f t="shared" si="43"/>
        <v>20230309</v>
      </c>
      <c r="B2571" s="4" t="str">
        <f>"2381208512"</f>
        <v>2381208512</v>
      </c>
      <c r="C2571" s="4">
        <v>0</v>
      </c>
      <c r="D2571" s="4" t="s">
        <v>5</v>
      </c>
    </row>
    <row r="2572" s="1" customFormat="1" spans="1:4">
      <c r="A2572" s="4" t="str">
        <f t="shared" si="43"/>
        <v>20230309</v>
      </c>
      <c r="B2572" s="4" t="str">
        <f>"2381208517"</f>
        <v>2381208517</v>
      </c>
      <c r="C2572" s="4">
        <v>0</v>
      </c>
      <c r="D2572" s="4" t="s">
        <v>5</v>
      </c>
    </row>
    <row r="2573" s="1" customFormat="1" spans="1:4">
      <c r="A2573" s="4" t="str">
        <f t="shared" si="43"/>
        <v>20230309</v>
      </c>
      <c r="B2573" s="4" t="str">
        <f>"2381208518"</f>
        <v>2381208518</v>
      </c>
      <c r="C2573" s="4">
        <v>0</v>
      </c>
      <c r="D2573" s="4" t="s">
        <v>5</v>
      </c>
    </row>
    <row r="2574" s="1" customFormat="1" spans="1:4">
      <c r="A2574" s="4" t="str">
        <f t="shared" si="43"/>
        <v>20230309</v>
      </c>
      <c r="B2574" s="4" t="str">
        <f>"2381208524"</f>
        <v>2381208524</v>
      </c>
      <c r="C2574" s="4">
        <v>0</v>
      </c>
      <c r="D2574" s="4" t="s">
        <v>5</v>
      </c>
    </row>
    <row r="2575" s="1" customFormat="1" spans="1:4">
      <c r="A2575" s="4" t="str">
        <f t="shared" si="43"/>
        <v>20230309</v>
      </c>
      <c r="B2575" s="4" t="str">
        <f>"2381208601"</f>
        <v>2381208601</v>
      </c>
      <c r="C2575" s="4">
        <v>0</v>
      </c>
      <c r="D2575" s="4" t="s">
        <v>5</v>
      </c>
    </row>
    <row r="2576" s="1" customFormat="1" spans="1:4">
      <c r="A2576" s="4" t="str">
        <f t="shared" si="43"/>
        <v>20230309</v>
      </c>
      <c r="B2576" s="4" t="str">
        <f>"2381208609"</f>
        <v>2381208609</v>
      </c>
      <c r="C2576" s="4">
        <v>0</v>
      </c>
      <c r="D2576" s="4" t="s">
        <v>5</v>
      </c>
    </row>
    <row r="2577" s="1" customFormat="1" spans="1:4">
      <c r="A2577" s="4" t="str">
        <f t="shared" si="43"/>
        <v>20230309</v>
      </c>
      <c r="B2577" s="4" t="str">
        <f>"2381208612"</f>
        <v>2381208612</v>
      </c>
      <c r="C2577" s="4">
        <v>0</v>
      </c>
      <c r="D2577" s="4" t="s">
        <v>5</v>
      </c>
    </row>
    <row r="2578" s="1" customFormat="1" spans="1:4">
      <c r="A2578" s="4" t="str">
        <f t="shared" si="43"/>
        <v>20230309</v>
      </c>
      <c r="B2578" s="4" t="str">
        <f>"2381208613"</f>
        <v>2381208613</v>
      </c>
      <c r="C2578" s="4">
        <v>0</v>
      </c>
      <c r="D2578" s="4" t="s">
        <v>5</v>
      </c>
    </row>
    <row r="2579" s="1" customFormat="1" spans="1:4">
      <c r="A2579" s="4" t="str">
        <f t="shared" si="43"/>
        <v>20230309</v>
      </c>
      <c r="B2579" s="4" t="str">
        <f>"2381208614"</f>
        <v>2381208614</v>
      </c>
      <c r="C2579" s="4">
        <v>0</v>
      </c>
      <c r="D2579" s="4" t="s">
        <v>5</v>
      </c>
    </row>
    <row r="2580" s="1" customFormat="1" spans="1:4">
      <c r="A2580" s="4" t="str">
        <f t="shared" si="43"/>
        <v>20230309</v>
      </c>
      <c r="B2580" s="4" t="str">
        <f>"2381208622"</f>
        <v>2381208622</v>
      </c>
      <c r="C2580" s="4">
        <v>0</v>
      </c>
      <c r="D2580" s="4" t="s">
        <v>5</v>
      </c>
    </row>
    <row r="2581" s="1" customFormat="1" spans="1:4">
      <c r="A2581" s="4" t="str">
        <f t="shared" si="43"/>
        <v>20230309</v>
      </c>
      <c r="B2581" s="4" t="str">
        <f>"2381208623"</f>
        <v>2381208623</v>
      </c>
      <c r="C2581" s="4">
        <v>0</v>
      </c>
      <c r="D2581" s="4" t="s">
        <v>5</v>
      </c>
    </row>
    <row r="2582" s="1" customFormat="1" spans="1:4">
      <c r="A2582" s="4" t="str">
        <f t="shared" si="43"/>
        <v>20230309</v>
      </c>
      <c r="B2582" s="4" t="str">
        <f>"2381208625"</f>
        <v>2381208625</v>
      </c>
      <c r="C2582" s="4">
        <v>0</v>
      </c>
      <c r="D2582" s="4" t="s">
        <v>5</v>
      </c>
    </row>
    <row r="2583" s="1" customFormat="1" spans="1:4">
      <c r="A2583" s="4" t="str">
        <f t="shared" si="43"/>
        <v>20230309</v>
      </c>
      <c r="B2583" s="4" t="str">
        <f>"2381208627"</f>
        <v>2381208627</v>
      </c>
      <c r="C2583" s="4">
        <v>0</v>
      </c>
      <c r="D2583" s="4" t="s">
        <v>5</v>
      </c>
    </row>
    <row r="2584" s="1" customFormat="1" spans="1:4">
      <c r="A2584" s="4" t="str">
        <f t="shared" si="43"/>
        <v>20230309</v>
      </c>
      <c r="B2584" s="4" t="str">
        <f>"2381208628"</f>
        <v>2381208628</v>
      </c>
      <c r="C2584" s="4">
        <v>0</v>
      </c>
      <c r="D2584" s="4" t="s">
        <v>5</v>
      </c>
    </row>
    <row r="2585" s="1" customFormat="1" spans="1:4">
      <c r="A2585" s="4" t="str">
        <f t="shared" si="43"/>
        <v>20230309</v>
      </c>
      <c r="B2585" s="4" t="str">
        <f>"2381208629"</f>
        <v>2381208629</v>
      </c>
      <c r="C2585" s="4">
        <v>0</v>
      </c>
      <c r="D2585" s="4" t="s">
        <v>5</v>
      </c>
    </row>
    <row r="2586" s="1" customFormat="1" spans="1:4">
      <c r="A2586" s="4" t="str">
        <f t="shared" si="43"/>
        <v>20230309</v>
      </c>
      <c r="B2586" s="4" t="str">
        <f>"2381208703"</f>
        <v>2381208703</v>
      </c>
      <c r="C2586" s="4">
        <v>0</v>
      </c>
      <c r="D2586" s="4" t="s">
        <v>5</v>
      </c>
    </row>
    <row r="2587" s="1" customFormat="1" spans="1:4">
      <c r="A2587" s="4" t="str">
        <f t="shared" si="43"/>
        <v>20230309</v>
      </c>
      <c r="B2587" s="4" t="str">
        <f>"2381208704"</f>
        <v>2381208704</v>
      </c>
      <c r="C2587" s="4">
        <v>0</v>
      </c>
      <c r="D2587" s="4" t="s">
        <v>5</v>
      </c>
    </row>
    <row r="2588" s="1" customFormat="1" spans="1:4">
      <c r="A2588" s="4" t="str">
        <f t="shared" si="43"/>
        <v>20230309</v>
      </c>
      <c r="B2588" s="4" t="str">
        <f>"2381208706"</f>
        <v>2381208706</v>
      </c>
      <c r="C2588" s="4">
        <v>0</v>
      </c>
      <c r="D2588" s="4" t="s">
        <v>5</v>
      </c>
    </row>
    <row r="2589" s="1" customFormat="1" spans="1:4">
      <c r="A2589" s="4" t="str">
        <f t="shared" si="43"/>
        <v>20230309</v>
      </c>
      <c r="B2589" s="4" t="str">
        <f>"2381208707"</f>
        <v>2381208707</v>
      </c>
      <c r="C2589" s="4">
        <v>0</v>
      </c>
      <c r="D2589" s="4" t="s">
        <v>5</v>
      </c>
    </row>
    <row r="2590" s="1" customFormat="1" spans="1:4">
      <c r="A2590" s="4" t="str">
        <f t="shared" si="43"/>
        <v>20230309</v>
      </c>
      <c r="B2590" s="4" t="str">
        <f>"2381208717"</f>
        <v>2381208717</v>
      </c>
      <c r="C2590" s="4">
        <v>0</v>
      </c>
      <c r="D2590" s="4" t="s">
        <v>5</v>
      </c>
    </row>
    <row r="2591" s="1" customFormat="1" spans="1:4">
      <c r="A2591" s="4" t="str">
        <f t="shared" si="43"/>
        <v>20230309</v>
      </c>
      <c r="B2591" s="4" t="str">
        <f>"2381208718"</f>
        <v>2381208718</v>
      </c>
      <c r="C2591" s="4">
        <v>0</v>
      </c>
      <c r="D2591" s="4" t="s">
        <v>5</v>
      </c>
    </row>
    <row r="2592" s="1" customFormat="1" spans="1:4">
      <c r="A2592" s="4" t="str">
        <f t="shared" si="43"/>
        <v>20230309</v>
      </c>
      <c r="B2592" s="4" t="str">
        <f>"2381208719"</f>
        <v>2381208719</v>
      </c>
      <c r="C2592" s="4">
        <v>0</v>
      </c>
      <c r="D2592" s="4" t="s">
        <v>5</v>
      </c>
    </row>
    <row r="2593" s="1" customFormat="1" spans="1:4">
      <c r="A2593" s="4" t="str">
        <f t="shared" si="43"/>
        <v>20230309</v>
      </c>
      <c r="B2593" s="4" t="str">
        <f>"2381208724"</f>
        <v>2381208724</v>
      </c>
      <c r="C2593" s="4">
        <v>0</v>
      </c>
      <c r="D2593" s="4" t="s">
        <v>5</v>
      </c>
    </row>
    <row r="2594" s="1" customFormat="1" spans="1:4">
      <c r="A2594" s="4" t="str">
        <f t="shared" si="43"/>
        <v>20230309</v>
      </c>
      <c r="B2594" s="4" t="str">
        <f>"2381208725"</f>
        <v>2381208725</v>
      </c>
      <c r="C2594" s="4">
        <v>0</v>
      </c>
      <c r="D2594" s="4" t="s">
        <v>5</v>
      </c>
    </row>
    <row r="2595" s="1" customFormat="1" spans="1:4">
      <c r="A2595" s="4" t="str">
        <f t="shared" si="43"/>
        <v>20230309</v>
      </c>
      <c r="B2595" s="4" t="str">
        <f>"2381208726"</f>
        <v>2381208726</v>
      </c>
      <c r="C2595" s="4">
        <v>0</v>
      </c>
      <c r="D2595" s="4" t="s">
        <v>5</v>
      </c>
    </row>
    <row r="2596" s="1" customFormat="1" spans="1:4">
      <c r="A2596" s="4" t="str">
        <f t="shared" si="43"/>
        <v>20230309</v>
      </c>
      <c r="B2596" s="4" t="str">
        <f>"2381208727"</f>
        <v>2381208727</v>
      </c>
      <c r="C2596" s="4">
        <v>0</v>
      </c>
      <c r="D2596" s="4" t="s">
        <v>5</v>
      </c>
    </row>
    <row r="2597" s="1" customFormat="1" spans="1:4">
      <c r="A2597" s="4" t="str">
        <f t="shared" si="43"/>
        <v>20230309</v>
      </c>
      <c r="B2597" s="4" t="str">
        <f>"2381208728"</f>
        <v>2381208728</v>
      </c>
      <c r="C2597" s="4">
        <v>0</v>
      </c>
      <c r="D2597" s="4" t="s">
        <v>5</v>
      </c>
    </row>
    <row r="2598" s="1" customFormat="1" spans="1:4">
      <c r="A2598" s="4" t="str">
        <f t="shared" si="43"/>
        <v>20230309</v>
      </c>
      <c r="B2598" s="4" t="str">
        <f>"2381208804"</f>
        <v>2381208804</v>
      </c>
      <c r="C2598" s="4">
        <v>0</v>
      </c>
      <c r="D2598" s="4" t="s">
        <v>5</v>
      </c>
    </row>
    <row r="2599" s="1" customFormat="1" spans="1:4">
      <c r="A2599" s="4" t="str">
        <f t="shared" si="43"/>
        <v>20230309</v>
      </c>
      <c r="B2599" s="4" t="str">
        <f>"2381208805"</f>
        <v>2381208805</v>
      </c>
      <c r="C2599" s="4">
        <v>0</v>
      </c>
      <c r="D2599" s="4" t="s">
        <v>5</v>
      </c>
    </row>
    <row r="2600" s="1" customFormat="1" spans="1:4">
      <c r="A2600" s="4" t="str">
        <f t="shared" si="43"/>
        <v>20230309</v>
      </c>
      <c r="B2600" s="4" t="str">
        <f>"2381208807"</f>
        <v>2381208807</v>
      </c>
      <c r="C2600" s="4">
        <v>0</v>
      </c>
      <c r="D2600" s="4" t="s">
        <v>5</v>
      </c>
    </row>
    <row r="2601" s="1" customFormat="1" spans="1:4">
      <c r="A2601" s="4" t="str">
        <f t="shared" si="43"/>
        <v>20230309</v>
      </c>
      <c r="B2601" s="4" t="str">
        <f>"2381208812"</f>
        <v>2381208812</v>
      </c>
      <c r="C2601" s="4">
        <v>0</v>
      </c>
      <c r="D2601" s="4" t="s">
        <v>5</v>
      </c>
    </row>
    <row r="2602" s="1" customFormat="1" spans="1:4">
      <c r="A2602" s="4" t="str">
        <f t="shared" si="43"/>
        <v>20230309</v>
      </c>
      <c r="B2602" s="4" t="str">
        <f>"2381208814"</f>
        <v>2381208814</v>
      </c>
      <c r="C2602" s="4">
        <v>0</v>
      </c>
      <c r="D2602" s="4" t="s">
        <v>5</v>
      </c>
    </row>
    <row r="2603" s="1" customFormat="1" spans="1:4">
      <c r="A2603" s="4" t="str">
        <f t="shared" ref="A2603:A2621" si="44">"20230310"</f>
        <v>20230310</v>
      </c>
      <c r="B2603" s="4" t="str">
        <f>"2381208821"</f>
        <v>2381208821</v>
      </c>
      <c r="C2603" s="4">
        <v>84</v>
      </c>
      <c r="D2603" s="4"/>
    </row>
    <row r="2604" s="1" customFormat="1" spans="1:4">
      <c r="A2604" s="4" t="str">
        <f t="shared" si="44"/>
        <v>20230310</v>
      </c>
      <c r="B2604" s="4" t="str">
        <f>"2381208822"</f>
        <v>2381208822</v>
      </c>
      <c r="C2604" s="4">
        <v>80</v>
      </c>
      <c r="D2604" s="4"/>
    </row>
    <row r="2605" s="1" customFormat="1" spans="1:4">
      <c r="A2605" s="4" t="str">
        <f t="shared" si="44"/>
        <v>20230310</v>
      </c>
      <c r="B2605" s="4" t="str">
        <f>"2381208823"</f>
        <v>2381208823</v>
      </c>
      <c r="C2605" s="4">
        <v>79.6</v>
      </c>
      <c r="D2605" s="4"/>
    </row>
    <row r="2606" s="1" customFormat="1" spans="1:4">
      <c r="A2606" s="4" t="str">
        <f t="shared" si="44"/>
        <v>20230310</v>
      </c>
      <c r="B2606" s="4" t="str">
        <f>"2381208815"</f>
        <v>2381208815</v>
      </c>
      <c r="C2606" s="4">
        <v>79.5</v>
      </c>
      <c r="D2606" s="4"/>
    </row>
    <row r="2607" s="1" customFormat="1" spans="1:4">
      <c r="A2607" s="4" t="str">
        <f t="shared" si="44"/>
        <v>20230310</v>
      </c>
      <c r="B2607" s="4" t="str">
        <f>"2381208819"</f>
        <v>2381208819</v>
      </c>
      <c r="C2607" s="4">
        <v>77.1</v>
      </c>
      <c r="D2607" s="4"/>
    </row>
    <row r="2608" s="1" customFormat="1" spans="1:4">
      <c r="A2608" s="4" t="str">
        <f t="shared" si="44"/>
        <v>20230310</v>
      </c>
      <c r="B2608" s="4" t="str">
        <f>"2381208829"</f>
        <v>2381208829</v>
      </c>
      <c r="C2608" s="4">
        <v>73.9</v>
      </c>
      <c r="D2608" s="4"/>
    </row>
    <row r="2609" s="1" customFormat="1" spans="1:4">
      <c r="A2609" s="4" t="str">
        <f t="shared" si="44"/>
        <v>20230310</v>
      </c>
      <c r="B2609" s="4" t="str">
        <f>"2381208820"</f>
        <v>2381208820</v>
      </c>
      <c r="C2609" s="4">
        <v>72.9</v>
      </c>
      <c r="D2609" s="4"/>
    </row>
    <row r="2610" s="1" customFormat="1" spans="1:4">
      <c r="A2610" s="4" t="str">
        <f t="shared" si="44"/>
        <v>20230310</v>
      </c>
      <c r="B2610" s="4" t="str">
        <f>"2381208830"</f>
        <v>2381208830</v>
      </c>
      <c r="C2610" s="4">
        <v>70.8</v>
      </c>
      <c r="D2610" s="4"/>
    </row>
    <row r="2611" s="1" customFormat="1" spans="1:4">
      <c r="A2611" s="4" t="str">
        <f t="shared" si="44"/>
        <v>20230310</v>
      </c>
      <c r="B2611" s="4" t="str">
        <f>"2381208816"</f>
        <v>2381208816</v>
      </c>
      <c r="C2611" s="4">
        <v>68.1</v>
      </c>
      <c r="D2611" s="4"/>
    </row>
    <row r="2612" s="1" customFormat="1" spans="1:4">
      <c r="A2612" s="4" t="str">
        <f t="shared" si="44"/>
        <v>20230310</v>
      </c>
      <c r="B2612" s="4" t="str">
        <f>"2381208901"</f>
        <v>2381208901</v>
      </c>
      <c r="C2612" s="4">
        <v>66.8</v>
      </c>
      <c r="D2612" s="4"/>
    </row>
    <row r="2613" s="1" customFormat="1" spans="1:4">
      <c r="A2613" s="4" t="str">
        <f t="shared" si="44"/>
        <v>20230310</v>
      </c>
      <c r="B2613" s="4" t="str">
        <f>"2381208902"</f>
        <v>2381208902</v>
      </c>
      <c r="C2613" s="4">
        <v>63.5</v>
      </c>
      <c r="D2613" s="4"/>
    </row>
    <row r="2614" s="1" customFormat="1" spans="1:4">
      <c r="A2614" s="4" t="str">
        <f t="shared" si="44"/>
        <v>20230310</v>
      </c>
      <c r="B2614" s="4" t="str">
        <f>"2381208817"</f>
        <v>2381208817</v>
      </c>
      <c r="C2614" s="4">
        <v>0</v>
      </c>
      <c r="D2614" s="4" t="s">
        <v>5</v>
      </c>
    </row>
    <row r="2615" s="1" customFormat="1" spans="1:4">
      <c r="A2615" s="4" t="str">
        <f t="shared" si="44"/>
        <v>20230310</v>
      </c>
      <c r="B2615" s="4" t="str">
        <f>"2381208818"</f>
        <v>2381208818</v>
      </c>
      <c r="C2615" s="4">
        <v>0</v>
      </c>
      <c r="D2615" s="4" t="s">
        <v>5</v>
      </c>
    </row>
    <row r="2616" s="1" customFormat="1" spans="1:4">
      <c r="A2616" s="4" t="str">
        <f t="shared" si="44"/>
        <v>20230310</v>
      </c>
      <c r="B2616" s="4" t="str">
        <f>"2381208824"</f>
        <v>2381208824</v>
      </c>
      <c r="C2616" s="4">
        <v>0</v>
      </c>
      <c r="D2616" s="4" t="s">
        <v>5</v>
      </c>
    </row>
    <row r="2617" s="1" customFormat="1" spans="1:4">
      <c r="A2617" s="4" t="str">
        <f t="shared" si="44"/>
        <v>20230310</v>
      </c>
      <c r="B2617" s="4" t="str">
        <f>"2381208825"</f>
        <v>2381208825</v>
      </c>
      <c r="C2617" s="4">
        <v>0</v>
      </c>
      <c r="D2617" s="4" t="s">
        <v>5</v>
      </c>
    </row>
    <row r="2618" s="1" customFormat="1" spans="1:4">
      <c r="A2618" s="4" t="str">
        <f t="shared" si="44"/>
        <v>20230310</v>
      </c>
      <c r="B2618" s="4" t="str">
        <f>"2381208826"</f>
        <v>2381208826</v>
      </c>
      <c r="C2618" s="4">
        <v>0</v>
      </c>
      <c r="D2618" s="4" t="s">
        <v>5</v>
      </c>
    </row>
    <row r="2619" s="1" customFormat="1" spans="1:4">
      <c r="A2619" s="4" t="str">
        <f t="shared" si="44"/>
        <v>20230310</v>
      </c>
      <c r="B2619" s="4" t="str">
        <f>"2381208827"</f>
        <v>2381208827</v>
      </c>
      <c r="C2619" s="4">
        <v>0</v>
      </c>
      <c r="D2619" s="4" t="s">
        <v>5</v>
      </c>
    </row>
    <row r="2620" s="1" customFormat="1" spans="1:4">
      <c r="A2620" s="4" t="str">
        <f t="shared" si="44"/>
        <v>20230310</v>
      </c>
      <c r="B2620" s="4" t="str">
        <f>"2381208828"</f>
        <v>2381208828</v>
      </c>
      <c r="C2620" s="4">
        <v>0</v>
      </c>
      <c r="D2620" s="4" t="s">
        <v>5</v>
      </c>
    </row>
    <row r="2621" s="1" customFormat="1" spans="1:4">
      <c r="A2621" s="4" t="str">
        <f t="shared" si="44"/>
        <v>20230310</v>
      </c>
      <c r="B2621" s="4" t="str">
        <f>"2381208903"</f>
        <v>2381208903</v>
      </c>
      <c r="C2621" s="4">
        <v>0</v>
      </c>
      <c r="D2621" s="4" t="s">
        <v>5</v>
      </c>
    </row>
    <row r="2622" s="1" customFormat="1" spans="1:4">
      <c r="A2622" s="4" t="str">
        <f t="shared" ref="A2622:A2670" si="45">"20230311"</f>
        <v>20230311</v>
      </c>
      <c r="B2622" s="4" t="str">
        <f>"2381208917"</f>
        <v>2381208917</v>
      </c>
      <c r="C2622" s="4">
        <v>84.6</v>
      </c>
      <c r="D2622" s="4"/>
    </row>
    <row r="2623" s="1" customFormat="1" spans="1:4">
      <c r="A2623" s="4" t="str">
        <f t="shared" si="45"/>
        <v>20230311</v>
      </c>
      <c r="B2623" s="4" t="str">
        <f>"2381208921"</f>
        <v>2381208921</v>
      </c>
      <c r="C2623" s="4">
        <v>82.7</v>
      </c>
      <c r="D2623" s="4"/>
    </row>
    <row r="2624" s="1" customFormat="1" spans="1:4">
      <c r="A2624" s="4" t="str">
        <f t="shared" si="45"/>
        <v>20230311</v>
      </c>
      <c r="B2624" s="4" t="str">
        <f>"2381209016"</f>
        <v>2381209016</v>
      </c>
      <c r="C2624" s="4">
        <v>82</v>
      </c>
      <c r="D2624" s="4"/>
    </row>
    <row r="2625" s="1" customFormat="1" spans="1:4">
      <c r="A2625" s="4" t="str">
        <f t="shared" si="45"/>
        <v>20230311</v>
      </c>
      <c r="B2625" s="4" t="str">
        <f>"2381209011"</f>
        <v>2381209011</v>
      </c>
      <c r="C2625" s="4">
        <v>80.9</v>
      </c>
      <c r="D2625" s="4"/>
    </row>
    <row r="2626" s="1" customFormat="1" spans="1:4">
      <c r="A2626" s="4" t="str">
        <f t="shared" si="45"/>
        <v>20230311</v>
      </c>
      <c r="B2626" s="4" t="str">
        <f>"2381208919"</f>
        <v>2381208919</v>
      </c>
      <c r="C2626" s="4">
        <v>80.6</v>
      </c>
      <c r="D2626" s="4"/>
    </row>
    <row r="2627" s="1" customFormat="1" spans="1:4">
      <c r="A2627" s="4" t="str">
        <f t="shared" si="45"/>
        <v>20230311</v>
      </c>
      <c r="B2627" s="4" t="str">
        <f>"2381209019"</f>
        <v>2381209019</v>
      </c>
      <c r="C2627" s="4">
        <v>78.2</v>
      </c>
      <c r="D2627" s="4"/>
    </row>
    <row r="2628" s="1" customFormat="1" spans="1:4">
      <c r="A2628" s="4" t="str">
        <f t="shared" si="45"/>
        <v>20230311</v>
      </c>
      <c r="B2628" s="4" t="str">
        <f>"2381208915"</f>
        <v>2381208915</v>
      </c>
      <c r="C2628" s="4">
        <v>77.2</v>
      </c>
      <c r="D2628" s="4"/>
    </row>
    <row r="2629" s="1" customFormat="1" spans="1:4">
      <c r="A2629" s="4" t="str">
        <f t="shared" si="45"/>
        <v>20230311</v>
      </c>
      <c r="B2629" s="4" t="str">
        <f>"2381209013"</f>
        <v>2381209013</v>
      </c>
      <c r="C2629" s="4">
        <v>75.8</v>
      </c>
      <c r="D2629" s="4"/>
    </row>
    <row r="2630" s="1" customFormat="1" spans="1:4">
      <c r="A2630" s="4" t="str">
        <f t="shared" si="45"/>
        <v>20230311</v>
      </c>
      <c r="B2630" s="4" t="str">
        <f>"2381208912"</f>
        <v>2381208912</v>
      </c>
      <c r="C2630" s="4">
        <v>75.7</v>
      </c>
      <c r="D2630" s="4"/>
    </row>
    <row r="2631" s="1" customFormat="1" spans="1:4">
      <c r="A2631" s="4" t="str">
        <f t="shared" si="45"/>
        <v>20230311</v>
      </c>
      <c r="B2631" s="4" t="str">
        <f>"2381209020"</f>
        <v>2381209020</v>
      </c>
      <c r="C2631" s="4">
        <v>75.7</v>
      </c>
      <c r="D2631" s="4"/>
    </row>
    <row r="2632" s="1" customFormat="1" spans="1:4">
      <c r="A2632" s="4" t="str">
        <f t="shared" si="45"/>
        <v>20230311</v>
      </c>
      <c r="B2632" s="4" t="str">
        <f>"2381209001"</f>
        <v>2381209001</v>
      </c>
      <c r="C2632" s="4">
        <v>75.1</v>
      </c>
      <c r="D2632" s="4"/>
    </row>
    <row r="2633" s="1" customFormat="1" spans="1:4">
      <c r="A2633" s="4" t="str">
        <f t="shared" si="45"/>
        <v>20230311</v>
      </c>
      <c r="B2633" s="4" t="str">
        <f>"2381208904"</f>
        <v>2381208904</v>
      </c>
      <c r="C2633" s="4">
        <v>74.8</v>
      </c>
      <c r="D2633" s="4"/>
    </row>
    <row r="2634" s="1" customFormat="1" spans="1:4">
      <c r="A2634" s="4" t="str">
        <f t="shared" si="45"/>
        <v>20230311</v>
      </c>
      <c r="B2634" s="4" t="str">
        <f>"2381208909"</f>
        <v>2381208909</v>
      </c>
      <c r="C2634" s="4">
        <v>74.5</v>
      </c>
      <c r="D2634" s="4"/>
    </row>
    <row r="2635" s="1" customFormat="1" spans="1:4">
      <c r="A2635" s="4" t="str">
        <f t="shared" si="45"/>
        <v>20230311</v>
      </c>
      <c r="B2635" s="4" t="str">
        <f>"2381209010"</f>
        <v>2381209010</v>
      </c>
      <c r="C2635" s="4">
        <v>74.2</v>
      </c>
      <c r="D2635" s="4"/>
    </row>
    <row r="2636" s="1" customFormat="1" spans="1:4">
      <c r="A2636" s="4" t="str">
        <f t="shared" si="45"/>
        <v>20230311</v>
      </c>
      <c r="B2636" s="4" t="str">
        <f>"2381209004"</f>
        <v>2381209004</v>
      </c>
      <c r="C2636" s="4">
        <v>73.9</v>
      </c>
      <c r="D2636" s="4"/>
    </row>
    <row r="2637" s="1" customFormat="1" spans="1:4">
      <c r="A2637" s="4" t="str">
        <f t="shared" si="45"/>
        <v>20230311</v>
      </c>
      <c r="B2637" s="4" t="str">
        <f>"2381208910"</f>
        <v>2381208910</v>
      </c>
      <c r="C2637" s="4">
        <v>72.4</v>
      </c>
      <c r="D2637" s="4"/>
    </row>
    <row r="2638" s="1" customFormat="1" spans="1:4">
      <c r="A2638" s="4" t="str">
        <f t="shared" si="45"/>
        <v>20230311</v>
      </c>
      <c r="B2638" s="4" t="str">
        <f>"2381208924"</f>
        <v>2381208924</v>
      </c>
      <c r="C2638" s="4">
        <v>72.2</v>
      </c>
      <c r="D2638" s="4"/>
    </row>
    <row r="2639" s="1" customFormat="1" spans="1:4">
      <c r="A2639" s="4" t="str">
        <f t="shared" si="45"/>
        <v>20230311</v>
      </c>
      <c r="B2639" s="4" t="str">
        <f>"2381209008"</f>
        <v>2381209008</v>
      </c>
      <c r="C2639" s="4">
        <v>71</v>
      </c>
      <c r="D2639" s="4"/>
    </row>
    <row r="2640" s="1" customFormat="1" spans="1:4">
      <c r="A2640" s="4" t="str">
        <f t="shared" si="45"/>
        <v>20230311</v>
      </c>
      <c r="B2640" s="4" t="str">
        <f>"2381208907"</f>
        <v>2381208907</v>
      </c>
      <c r="C2640" s="4">
        <v>69.6</v>
      </c>
      <c r="D2640" s="4"/>
    </row>
    <row r="2641" s="1" customFormat="1" spans="1:4">
      <c r="A2641" s="4" t="str">
        <f t="shared" si="45"/>
        <v>20230311</v>
      </c>
      <c r="B2641" s="4" t="str">
        <f>"2381208920"</f>
        <v>2381208920</v>
      </c>
      <c r="C2641" s="4">
        <v>68.5</v>
      </c>
      <c r="D2641" s="4"/>
    </row>
    <row r="2642" s="1" customFormat="1" spans="1:4">
      <c r="A2642" s="4" t="str">
        <f t="shared" si="45"/>
        <v>20230311</v>
      </c>
      <c r="B2642" s="4" t="str">
        <f>"2381208926"</f>
        <v>2381208926</v>
      </c>
      <c r="C2642" s="4">
        <v>68.5</v>
      </c>
      <c r="D2642" s="4"/>
    </row>
    <row r="2643" s="1" customFormat="1" spans="1:4">
      <c r="A2643" s="4" t="str">
        <f t="shared" si="45"/>
        <v>20230311</v>
      </c>
      <c r="B2643" s="4" t="str">
        <f>"2381208916"</f>
        <v>2381208916</v>
      </c>
      <c r="C2643" s="4">
        <v>67.6</v>
      </c>
      <c r="D2643" s="4"/>
    </row>
    <row r="2644" s="1" customFormat="1" spans="1:4">
      <c r="A2644" s="4" t="str">
        <f t="shared" si="45"/>
        <v>20230311</v>
      </c>
      <c r="B2644" s="4" t="str">
        <f>"2381209014"</f>
        <v>2381209014</v>
      </c>
      <c r="C2644" s="4">
        <v>67.5</v>
      </c>
      <c r="D2644" s="4"/>
    </row>
    <row r="2645" s="1" customFormat="1" spans="1:4">
      <c r="A2645" s="4" t="str">
        <f t="shared" si="45"/>
        <v>20230311</v>
      </c>
      <c r="B2645" s="4" t="str">
        <f>"2381208928"</f>
        <v>2381208928</v>
      </c>
      <c r="C2645" s="4">
        <v>67.2</v>
      </c>
      <c r="D2645" s="4"/>
    </row>
    <row r="2646" s="1" customFormat="1" spans="1:4">
      <c r="A2646" s="4" t="str">
        <f t="shared" si="45"/>
        <v>20230311</v>
      </c>
      <c r="B2646" s="4" t="str">
        <f>"2381208927"</f>
        <v>2381208927</v>
      </c>
      <c r="C2646" s="4">
        <v>65.8</v>
      </c>
      <c r="D2646" s="4"/>
    </row>
    <row r="2647" s="1" customFormat="1" spans="1:4">
      <c r="A2647" s="4" t="str">
        <f t="shared" si="45"/>
        <v>20230311</v>
      </c>
      <c r="B2647" s="4" t="str">
        <f>"2381208908"</f>
        <v>2381208908</v>
      </c>
      <c r="C2647" s="4">
        <v>65.2</v>
      </c>
      <c r="D2647" s="4"/>
    </row>
    <row r="2648" s="1" customFormat="1" spans="1:4">
      <c r="A2648" s="4" t="str">
        <f t="shared" si="45"/>
        <v>20230311</v>
      </c>
      <c r="B2648" s="4" t="str">
        <f>"2381209022"</f>
        <v>2381209022</v>
      </c>
      <c r="C2648" s="4">
        <v>65</v>
      </c>
      <c r="D2648" s="4"/>
    </row>
    <row r="2649" s="1" customFormat="1" spans="1:4">
      <c r="A2649" s="4" t="str">
        <f t="shared" si="45"/>
        <v>20230311</v>
      </c>
      <c r="B2649" s="4" t="str">
        <f>"2381209015"</f>
        <v>2381209015</v>
      </c>
      <c r="C2649" s="4">
        <v>64.1</v>
      </c>
      <c r="D2649" s="4"/>
    </row>
    <row r="2650" s="1" customFormat="1" spans="1:4">
      <c r="A2650" s="4" t="str">
        <f t="shared" si="45"/>
        <v>20230311</v>
      </c>
      <c r="B2650" s="4" t="str">
        <f>"2381208923"</f>
        <v>2381208923</v>
      </c>
      <c r="C2650" s="4">
        <v>63.3</v>
      </c>
      <c r="D2650" s="4"/>
    </row>
    <row r="2651" s="1" customFormat="1" spans="1:4">
      <c r="A2651" s="4" t="str">
        <f t="shared" si="45"/>
        <v>20230311</v>
      </c>
      <c r="B2651" s="4" t="str">
        <f>"2381208929"</f>
        <v>2381208929</v>
      </c>
      <c r="C2651" s="4">
        <v>61.6</v>
      </c>
      <c r="D2651" s="4"/>
    </row>
    <row r="2652" s="1" customFormat="1" spans="1:4">
      <c r="A2652" s="4" t="str">
        <f t="shared" si="45"/>
        <v>20230311</v>
      </c>
      <c r="B2652" s="4" t="str">
        <f>"2381208911"</f>
        <v>2381208911</v>
      </c>
      <c r="C2652" s="4">
        <v>61.4</v>
      </c>
      <c r="D2652" s="4"/>
    </row>
    <row r="2653" s="1" customFormat="1" spans="1:4">
      <c r="A2653" s="4" t="str">
        <f t="shared" si="45"/>
        <v>20230311</v>
      </c>
      <c r="B2653" s="4" t="str">
        <f>"2381209005"</f>
        <v>2381209005</v>
      </c>
      <c r="C2653" s="4">
        <v>57.7</v>
      </c>
      <c r="D2653" s="4"/>
    </row>
    <row r="2654" s="1" customFormat="1" spans="1:4">
      <c r="A2654" s="4" t="str">
        <f t="shared" si="45"/>
        <v>20230311</v>
      </c>
      <c r="B2654" s="4" t="str">
        <f>"2381209007"</f>
        <v>2381209007</v>
      </c>
      <c r="C2654" s="4">
        <v>56.9</v>
      </c>
      <c r="D2654" s="4"/>
    </row>
    <row r="2655" s="1" customFormat="1" spans="1:4">
      <c r="A2655" s="4" t="str">
        <f t="shared" si="45"/>
        <v>20230311</v>
      </c>
      <c r="B2655" s="4" t="str">
        <f>"2381209002"</f>
        <v>2381209002</v>
      </c>
      <c r="C2655" s="4">
        <v>50.9</v>
      </c>
      <c r="D2655" s="4"/>
    </row>
    <row r="2656" s="1" customFormat="1" spans="1:4">
      <c r="A2656" s="4" t="str">
        <f t="shared" si="45"/>
        <v>20230311</v>
      </c>
      <c r="B2656" s="4" t="str">
        <f>"2381208905"</f>
        <v>2381208905</v>
      </c>
      <c r="C2656" s="4">
        <v>0</v>
      </c>
      <c r="D2656" s="4" t="s">
        <v>5</v>
      </c>
    </row>
    <row r="2657" s="1" customFormat="1" spans="1:4">
      <c r="A2657" s="4" t="str">
        <f t="shared" si="45"/>
        <v>20230311</v>
      </c>
      <c r="B2657" s="4" t="str">
        <f>"2381208906"</f>
        <v>2381208906</v>
      </c>
      <c r="C2657" s="4">
        <v>0</v>
      </c>
      <c r="D2657" s="4" t="s">
        <v>5</v>
      </c>
    </row>
    <row r="2658" s="1" customFormat="1" spans="1:4">
      <c r="A2658" s="4" t="str">
        <f t="shared" si="45"/>
        <v>20230311</v>
      </c>
      <c r="B2658" s="4" t="str">
        <f>"2381208913"</f>
        <v>2381208913</v>
      </c>
      <c r="C2658" s="4">
        <v>0</v>
      </c>
      <c r="D2658" s="4" t="s">
        <v>5</v>
      </c>
    </row>
    <row r="2659" s="1" customFormat="1" spans="1:4">
      <c r="A2659" s="4" t="str">
        <f t="shared" si="45"/>
        <v>20230311</v>
      </c>
      <c r="B2659" s="4" t="str">
        <f>"2381208914"</f>
        <v>2381208914</v>
      </c>
      <c r="C2659" s="4">
        <v>0</v>
      </c>
      <c r="D2659" s="4" t="s">
        <v>5</v>
      </c>
    </row>
    <row r="2660" s="1" customFormat="1" spans="1:4">
      <c r="A2660" s="4" t="str">
        <f t="shared" si="45"/>
        <v>20230311</v>
      </c>
      <c r="B2660" s="4" t="str">
        <f>"2381208918"</f>
        <v>2381208918</v>
      </c>
      <c r="C2660" s="4">
        <v>0</v>
      </c>
      <c r="D2660" s="4" t="s">
        <v>5</v>
      </c>
    </row>
    <row r="2661" s="1" customFormat="1" spans="1:4">
      <c r="A2661" s="4" t="str">
        <f t="shared" si="45"/>
        <v>20230311</v>
      </c>
      <c r="B2661" s="4" t="str">
        <f>"2381208922"</f>
        <v>2381208922</v>
      </c>
      <c r="C2661" s="4">
        <v>0</v>
      </c>
      <c r="D2661" s="4" t="s">
        <v>5</v>
      </c>
    </row>
    <row r="2662" s="1" customFormat="1" spans="1:4">
      <c r="A2662" s="4" t="str">
        <f t="shared" si="45"/>
        <v>20230311</v>
      </c>
      <c r="B2662" s="4" t="str">
        <f>"2381208925"</f>
        <v>2381208925</v>
      </c>
      <c r="C2662" s="4">
        <v>0</v>
      </c>
      <c r="D2662" s="4" t="s">
        <v>5</v>
      </c>
    </row>
    <row r="2663" s="1" customFormat="1" spans="1:4">
      <c r="A2663" s="4" t="str">
        <f t="shared" si="45"/>
        <v>20230311</v>
      </c>
      <c r="B2663" s="4" t="str">
        <f>"2381208930"</f>
        <v>2381208930</v>
      </c>
      <c r="C2663" s="4">
        <v>0</v>
      </c>
      <c r="D2663" s="4" t="s">
        <v>5</v>
      </c>
    </row>
    <row r="2664" s="1" customFormat="1" spans="1:4">
      <c r="A2664" s="4" t="str">
        <f t="shared" si="45"/>
        <v>20230311</v>
      </c>
      <c r="B2664" s="4" t="str">
        <f>"2381209003"</f>
        <v>2381209003</v>
      </c>
      <c r="C2664" s="4">
        <v>0</v>
      </c>
      <c r="D2664" s="4" t="s">
        <v>5</v>
      </c>
    </row>
    <row r="2665" s="1" customFormat="1" spans="1:4">
      <c r="A2665" s="4" t="str">
        <f t="shared" si="45"/>
        <v>20230311</v>
      </c>
      <c r="B2665" s="4" t="str">
        <f>"2381209006"</f>
        <v>2381209006</v>
      </c>
      <c r="C2665" s="4">
        <v>0</v>
      </c>
      <c r="D2665" s="4" t="s">
        <v>5</v>
      </c>
    </row>
    <row r="2666" s="1" customFormat="1" spans="1:4">
      <c r="A2666" s="4" t="str">
        <f t="shared" si="45"/>
        <v>20230311</v>
      </c>
      <c r="B2666" s="4" t="str">
        <f>"2381209009"</f>
        <v>2381209009</v>
      </c>
      <c r="C2666" s="4">
        <v>0</v>
      </c>
      <c r="D2666" s="4" t="s">
        <v>5</v>
      </c>
    </row>
    <row r="2667" s="1" customFormat="1" spans="1:4">
      <c r="A2667" s="4" t="str">
        <f t="shared" si="45"/>
        <v>20230311</v>
      </c>
      <c r="B2667" s="4" t="str">
        <f>"2381209012"</f>
        <v>2381209012</v>
      </c>
      <c r="C2667" s="4">
        <v>0</v>
      </c>
      <c r="D2667" s="4" t="s">
        <v>5</v>
      </c>
    </row>
    <row r="2668" s="1" customFormat="1" spans="1:4">
      <c r="A2668" s="4" t="str">
        <f t="shared" si="45"/>
        <v>20230311</v>
      </c>
      <c r="B2668" s="4" t="str">
        <f>"2381209017"</f>
        <v>2381209017</v>
      </c>
      <c r="C2668" s="4">
        <v>0</v>
      </c>
      <c r="D2668" s="4" t="s">
        <v>5</v>
      </c>
    </row>
    <row r="2669" s="1" customFormat="1" spans="1:4">
      <c r="A2669" s="4" t="str">
        <f t="shared" si="45"/>
        <v>20230311</v>
      </c>
      <c r="B2669" s="4" t="str">
        <f>"2381209018"</f>
        <v>2381209018</v>
      </c>
      <c r="C2669" s="4">
        <v>0</v>
      </c>
      <c r="D2669" s="4" t="s">
        <v>5</v>
      </c>
    </row>
    <row r="2670" s="1" customFormat="1" spans="1:4">
      <c r="A2670" s="4" t="str">
        <f t="shared" si="45"/>
        <v>20230311</v>
      </c>
      <c r="B2670" s="4" t="str">
        <f>"2381209021"</f>
        <v>2381209021</v>
      </c>
      <c r="C2670" s="4">
        <v>0</v>
      </c>
      <c r="D2670" s="4" t="s">
        <v>5</v>
      </c>
    </row>
    <row r="2671" s="1" customFormat="1" spans="1:4">
      <c r="A2671" s="4" t="str">
        <f t="shared" ref="A2671:A2734" si="46">"20230312"</f>
        <v>20230312</v>
      </c>
      <c r="B2671" s="4" t="str">
        <f>"2381209216"</f>
        <v>2381209216</v>
      </c>
      <c r="C2671" s="4">
        <v>89</v>
      </c>
      <c r="D2671" s="4"/>
    </row>
    <row r="2672" s="1" customFormat="1" spans="1:4">
      <c r="A2672" s="4" t="str">
        <f t="shared" si="46"/>
        <v>20230312</v>
      </c>
      <c r="B2672" s="4" t="str">
        <f>"2381209210"</f>
        <v>2381209210</v>
      </c>
      <c r="C2672" s="4">
        <v>87.4</v>
      </c>
      <c r="D2672" s="4"/>
    </row>
    <row r="2673" s="1" customFormat="1" spans="1:4">
      <c r="A2673" s="4" t="str">
        <f t="shared" si="46"/>
        <v>20230312</v>
      </c>
      <c r="B2673" s="4" t="str">
        <f>"2381209613"</f>
        <v>2381209613</v>
      </c>
      <c r="C2673" s="4">
        <v>86.8</v>
      </c>
      <c r="D2673" s="4"/>
    </row>
    <row r="2674" s="1" customFormat="1" spans="1:4">
      <c r="A2674" s="4" t="str">
        <f t="shared" si="46"/>
        <v>20230312</v>
      </c>
      <c r="B2674" s="4" t="str">
        <f>"2381209311"</f>
        <v>2381209311</v>
      </c>
      <c r="C2674" s="4">
        <v>86.7</v>
      </c>
      <c r="D2674" s="4"/>
    </row>
    <row r="2675" s="1" customFormat="1" spans="1:4">
      <c r="A2675" s="4" t="str">
        <f t="shared" si="46"/>
        <v>20230312</v>
      </c>
      <c r="B2675" s="4" t="str">
        <f>"2381209214"</f>
        <v>2381209214</v>
      </c>
      <c r="C2675" s="4">
        <v>85</v>
      </c>
      <c r="D2675" s="4"/>
    </row>
    <row r="2676" s="1" customFormat="1" spans="1:4">
      <c r="A2676" s="4" t="str">
        <f t="shared" si="46"/>
        <v>20230312</v>
      </c>
      <c r="B2676" s="4" t="str">
        <f>"2381209124"</f>
        <v>2381209124</v>
      </c>
      <c r="C2676" s="4">
        <v>84.7</v>
      </c>
      <c r="D2676" s="4"/>
    </row>
    <row r="2677" s="1" customFormat="1" spans="1:4">
      <c r="A2677" s="4" t="str">
        <f t="shared" si="46"/>
        <v>20230312</v>
      </c>
      <c r="B2677" s="4" t="str">
        <f>"2381209425"</f>
        <v>2381209425</v>
      </c>
      <c r="C2677" s="4">
        <v>84.1</v>
      </c>
      <c r="D2677" s="4"/>
    </row>
    <row r="2678" s="1" customFormat="1" spans="1:4">
      <c r="A2678" s="4" t="str">
        <f t="shared" si="46"/>
        <v>20230312</v>
      </c>
      <c r="B2678" s="4" t="str">
        <f>"2381209112"</f>
        <v>2381209112</v>
      </c>
      <c r="C2678" s="4">
        <v>84</v>
      </c>
      <c r="D2678" s="4"/>
    </row>
    <row r="2679" s="1" customFormat="1" spans="1:4">
      <c r="A2679" s="4" t="str">
        <f t="shared" si="46"/>
        <v>20230312</v>
      </c>
      <c r="B2679" s="4" t="str">
        <f>"2381209309"</f>
        <v>2381209309</v>
      </c>
      <c r="C2679" s="4">
        <v>84</v>
      </c>
      <c r="D2679" s="4"/>
    </row>
    <row r="2680" s="1" customFormat="1" spans="1:4">
      <c r="A2680" s="4" t="str">
        <f t="shared" si="46"/>
        <v>20230312</v>
      </c>
      <c r="B2680" s="4" t="str">
        <f>"2381209402"</f>
        <v>2381209402</v>
      </c>
      <c r="C2680" s="4">
        <v>84</v>
      </c>
      <c r="D2680" s="4"/>
    </row>
    <row r="2681" s="1" customFormat="1" spans="1:4">
      <c r="A2681" s="4" t="str">
        <f t="shared" si="46"/>
        <v>20230312</v>
      </c>
      <c r="B2681" s="4" t="str">
        <f>"2381209607"</f>
        <v>2381209607</v>
      </c>
      <c r="C2681" s="4">
        <v>83.8</v>
      </c>
      <c r="D2681" s="4"/>
    </row>
    <row r="2682" s="1" customFormat="1" spans="1:4">
      <c r="A2682" s="4" t="str">
        <f t="shared" si="46"/>
        <v>20230312</v>
      </c>
      <c r="B2682" s="4" t="str">
        <f>"2381209606"</f>
        <v>2381209606</v>
      </c>
      <c r="C2682" s="4">
        <v>83.6</v>
      </c>
      <c r="D2682" s="4"/>
    </row>
    <row r="2683" s="1" customFormat="1" spans="1:4">
      <c r="A2683" s="4" t="str">
        <f t="shared" si="46"/>
        <v>20230312</v>
      </c>
      <c r="B2683" s="4" t="str">
        <f>"2381209026"</f>
        <v>2381209026</v>
      </c>
      <c r="C2683" s="4">
        <v>83.1</v>
      </c>
      <c r="D2683" s="4"/>
    </row>
    <row r="2684" s="1" customFormat="1" spans="1:4">
      <c r="A2684" s="4" t="str">
        <f t="shared" si="46"/>
        <v>20230312</v>
      </c>
      <c r="B2684" s="4" t="str">
        <f>"2381209219"</f>
        <v>2381209219</v>
      </c>
      <c r="C2684" s="4">
        <v>82.8</v>
      </c>
      <c r="D2684" s="4"/>
    </row>
    <row r="2685" s="1" customFormat="1" spans="1:4">
      <c r="A2685" s="4" t="str">
        <f t="shared" si="46"/>
        <v>20230312</v>
      </c>
      <c r="B2685" s="4" t="str">
        <f>"2381209222"</f>
        <v>2381209222</v>
      </c>
      <c r="C2685" s="4">
        <v>82.6</v>
      </c>
      <c r="D2685" s="4"/>
    </row>
    <row r="2686" s="1" customFormat="1" spans="1:4">
      <c r="A2686" s="4" t="str">
        <f t="shared" si="46"/>
        <v>20230312</v>
      </c>
      <c r="B2686" s="4" t="str">
        <f>"2381209525"</f>
        <v>2381209525</v>
      </c>
      <c r="C2686" s="4">
        <v>82.5</v>
      </c>
      <c r="D2686" s="4"/>
    </row>
    <row r="2687" s="1" customFormat="1" spans="1:4">
      <c r="A2687" s="4" t="str">
        <f t="shared" si="46"/>
        <v>20230312</v>
      </c>
      <c r="B2687" s="4" t="str">
        <f>"2381209406"</f>
        <v>2381209406</v>
      </c>
      <c r="C2687" s="4">
        <v>82.3</v>
      </c>
      <c r="D2687" s="4"/>
    </row>
    <row r="2688" s="1" customFormat="1" spans="1:4">
      <c r="A2688" s="4" t="str">
        <f t="shared" si="46"/>
        <v>20230312</v>
      </c>
      <c r="B2688" s="4" t="str">
        <f>"2381209227"</f>
        <v>2381209227</v>
      </c>
      <c r="C2688" s="4">
        <v>82.1</v>
      </c>
      <c r="D2688" s="4"/>
    </row>
    <row r="2689" s="1" customFormat="1" spans="1:4">
      <c r="A2689" s="4" t="str">
        <f t="shared" si="46"/>
        <v>20230312</v>
      </c>
      <c r="B2689" s="4" t="str">
        <f>"2381209519"</f>
        <v>2381209519</v>
      </c>
      <c r="C2689" s="4">
        <v>81.9</v>
      </c>
      <c r="D2689" s="4"/>
    </row>
    <row r="2690" s="1" customFormat="1" spans="1:4">
      <c r="A2690" s="4" t="str">
        <f t="shared" si="46"/>
        <v>20230312</v>
      </c>
      <c r="B2690" s="4" t="str">
        <f>"2381209618"</f>
        <v>2381209618</v>
      </c>
      <c r="C2690" s="4">
        <v>81.8</v>
      </c>
      <c r="D2690" s="4"/>
    </row>
    <row r="2691" s="1" customFormat="1" spans="1:4">
      <c r="A2691" s="4" t="str">
        <f t="shared" si="46"/>
        <v>20230312</v>
      </c>
      <c r="B2691" s="4" t="str">
        <f>"2381209526"</f>
        <v>2381209526</v>
      </c>
      <c r="C2691" s="4">
        <v>81.5</v>
      </c>
      <c r="D2691" s="4"/>
    </row>
    <row r="2692" s="1" customFormat="1" spans="1:4">
      <c r="A2692" s="4" t="str">
        <f t="shared" si="46"/>
        <v>20230312</v>
      </c>
      <c r="B2692" s="4" t="str">
        <f>"2381209120"</f>
        <v>2381209120</v>
      </c>
      <c r="C2692" s="4">
        <v>80.9</v>
      </c>
      <c r="D2692" s="4"/>
    </row>
    <row r="2693" s="1" customFormat="1" spans="1:4">
      <c r="A2693" s="4" t="str">
        <f t="shared" si="46"/>
        <v>20230312</v>
      </c>
      <c r="B2693" s="4" t="str">
        <f>"2381209523"</f>
        <v>2381209523</v>
      </c>
      <c r="C2693" s="4">
        <v>80.8</v>
      </c>
      <c r="D2693" s="4"/>
    </row>
    <row r="2694" s="1" customFormat="1" spans="1:4">
      <c r="A2694" s="4" t="str">
        <f t="shared" si="46"/>
        <v>20230312</v>
      </c>
      <c r="B2694" s="4" t="str">
        <f>"2381209102"</f>
        <v>2381209102</v>
      </c>
      <c r="C2694" s="4">
        <v>80.6</v>
      </c>
      <c r="D2694" s="4"/>
    </row>
    <row r="2695" s="1" customFormat="1" spans="1:4">
      <c r="A2695" s="4" t="str">
        <f t="shared" si="46"/>
        <v>20230312</v>
      </c>
      <c r="B2695" s="4" t="str">
        <f>"2381209304"</f>
        <v>2381209304</v>
      </c>
      <c r="C2695" s="4">
        <v>80.1</v>
      </c>
      <c r="D2695" s="4"/>
    </row>
    <row r="2696" s="1" customFormat="1" spans="1:4">
      <c r="A2696" s="4" t="str">
        <f t="shared" si="46"/>
        <v>20230312</v>
      </c>
      <c r="B2696" s="4" t="str">
        <f>"2381209414"</f>
        <v>2381209414</v>
      </c>
      <c r="C2696" s="4">
        <v>80.1</v>
      </c>
      <c r="D2696" s="4"/>
    </row>
    <row r="2697" s="1" customFormat="1" spans="1:4">
      <c r="A2697" s="4" t="str">
        <f t="shared" si="46"/>
        <v>20230312</v>
      </c>
      <c r="B2697" s="4" t="str">
        <f>"2381209023"</f>
        <v>2381209023</v>
      </c>
      <c r="C2697" s="4">
        <v>80</v>
      </c>
      <c r="D2697" s="4"/>
    </row>
    <row r="2698" s="1" customFormat="1" spans="1:4">
      <c r="A2698" s="4" t="str">
        <f t="shared" si="46"/>
        <v>20230312</v>
      </c>
      <c r="B2698" s="4" t="str">
        <f>"2381209611"</f>
        <v>2381209611</v>
      </c>
      <c r="C2698" s="4">
        <v>79.9</v>
      </c>
      <c r="D2698" s="4"/>
    </row>
    <row r="2699" s="1" customFormat="1" spans="1:4">
      <c r="A2699" s="4" t="str">
        <f t="shared" si="46"/>
        <v>20230312</v>
      </c>
      <c r="B2699" s="4" t="str">
        <f>"2381209427"</f>
        <v>2381209427</v>
      </c>
      <c r="C2699" s="4">
        <v>79.8</v>
      </c>
      <c r="D2699" s="4"/>
    </row>
    <row r="2700" s="1" customFormat="1" spans="1:4">
      <c r="A2700" s="4" t="str">
        <f t="shared" si="46"/>
        <v>20230312</v>
      </c>
      <c r="B2700" s="4" t="str">
        <f>"2381209305"</f>
        <v>2381209305</v>
      </c>
      <c r="C2700" s="4">
        <v>79.4</v>
      </c>
      <c r="D2700" s="4"/>
    </row>
    <row r="2701" s="1" customFormat="1" spans="1:4">
      <c r="A2701" s="4" t="str">
        <f t="shared" si="46"/>
        <v>20230312</v>
      </c>
      <c r="B2701" s="4" t="str">
        <f>"2381209515"</f>
        <v>2381209515</v>
      </c>
      <c r="C2701" s="4">
        <v>78.9</v>
      </c>
      <c r="D2701" s="4"/>
    </row>
    <row r="2702" s="1" customFormat="1" spans="1:4">
      <c r="A2702" s="4" t="str">
        <f t="shared" si="46"/>
        <v>20230312</v>
      </c>
      <c r="B2702" s="4" t="str">
        <f>"2381209615"</f>
        <v>2381209615</v>
      </c>
      <c r="C2702" s="4">
        <v>78.7</v>
      </c>
      <c r="D2702" s="4"/>
    </row>
    <row r="2703" s="1" customFormat="1" spans="1:4">
      <c r="A2703" s="4" t="str">
        <f t="shared" si="46"/>
        <v>20230312</v>
      </c>
      <c r="B2703" s="4" t="str">
        <f>"2381209624"</f>
        <v>2381209624</v>
      </c>
      <c r="C2703" s="4">
        <v>78.7</v>
      </c>
      <c r="D2703" s="4"/>
    </row>
    <row r="2704" s="1" customFormat="1" spans="1:4">
      <c r="A2704" s="4" t="str">
        <f t="shared" si="46"/>
        <v>20230312</v>
      </c>
      <c r="B2704" s="4" t="str">
        <f>"2381209430"</f>
        <v>2381209430</v>
      </c>
      <c r="C2704" s="4">
        <v>78.5</v>
      </c>
      <c r="D2704" s="4"/>
    </row>
    <row r="2705" s="1" customFormat="1" spans="1:4">
      <c r="A2705" s="4" t="str">
        <f t="shared" si="46"/>
        <v>20230312</v>
      </c>
      <c r="B2705" s="4" t="str">
        <f>"2381209206"</f>
        <v>2381209206</v>
      </c>
      <c r="C2705" s="4">
        <v>78.2</v>
      </c>
      <c r="D2705" s="4"/>
    </row>
    <row r="2706" s="1" customFormat="1" spans="1:4">
      <c r="A2706" s="4" t="str">
        <f t="shared" si="46"/>
        <v>20230312</v>
      </c>
      <c r="B2706" s="4" t="str">
        <f>"2381209202"</f>
        <v>2381209202</v>
      </c>
      <c r="C2706" s="4">
        <v>78</v>
      </c>
      <c r="D2706" s="4"/>
    </row>
    <row r="2707" s="1" customFormat="1" spans="1:4">
      <c r="A2707" s="4" t="str">
        <f t="shared" si="46"/>
        <v>20230312</v>
      </c>
      <c r="B2707" s="4" t="str">
        <f>"2381209408"</f>
        <v>2381209408</v>
      </c>
      <c r="C2707" s="4">
        <v>77.7</v>
      </c>
      <c r="D2707" s="4"/>
    </row>
    <row r="2708" s="1" customFormat="1" spans="1:4">
      <c r="A2708" s="4" t="str">
        <f t="shared" si="46"/>
        <v>20230312</v>
      </c>
      <c r="B2708" s="4" t="str">
        <f>"2381209317"</f>
        <v>2381209317</v>
      </c>
      <c r="C2708" s="4">
        <v>77.5</v>
      </c>
      <c r="D2708" s="4"/>
    </row>
    <row r="2709" s="1" customFormat="1" spans="1:4">
      <c r="A2709" s="4" t="str">
        <f t="shared" si="46"/>
        <v>20230312</v>
      </c>
      <c r="B2709" s="4" t="str">
        <f>"2381209404"</f>
        <v>2381209404</v>
      </c>
      <c r="C2709" s="4">
        <v>77.4</v>
      </c>
      <c r="D2709" s="4"/>
    </row>
    <row r="2710" s="1" customFormat="1" spans="1:4">
      <c r="A2710" s="4" t="str">
        <f t="shared" si="46"/>
        <v>20230312</v>
      </c>
      <c r="B2710" s="4" t="str">
        <f>"2381209522"</f>
        <v>2381209522</v>
      </c>
      <c r="C2710" s="4">
        <v>77.3</v>
      </c>
      <c r="D2710" s="4"/>
    </row>
    <row r="2711" s="1" customFormat="1" spans="1:4">
      <c r="A2711" s="4" t="str">
        <f t="shared" si="46"/>
        <v>20230312</v>
      </c>
      <c r="B2711" s="4" t="str">
        <f>"2381209310"</f>
        <v>2381209310</v>
      </c>
      <c r="C2711" s="4">
        <v>77.2</v>
      </c>
      <c r="D2711" s="4"/>
    </row>
    <row r="2712" s="1" customFormat="1" spans="1:4">
      <c r="A2712" s="4" t="str">
        <f t="shared" si="46"/>
        <v>20230312</v>
      </c>
      <c r="B2712" s="4" t="str">
        <f>"2381209620"</f>
        <v>2381209620</v>
      </c>
      <c r="C2712" s="4">
        <v>77</v>
      </c>
      <c r="D2712" s="4"/>
    </row>
    <row r="2713" s="1" customFormat="1" spans="1:4">
      <c r="A2713" s="4" t="str">
        <f t="shared" si="46"/>
        <v>20230312</v>
      </c>
      <c r="B2713" s="4" t="str">
        <f>"2381209217"</f>
        <v>2381209217</v>
      </c>
      <c r="C2713" s="4">
        <v>76.9</v>
      </c>
      <c r="D2713" s="4"/>
    </row>
    <row r="2714" s="1" customFormat="1" spans="1:4">
      <c r="A2714" s="4" t="str">
        <f t="shared" si="46"/>
        <v>20230312</v>
      </c>
      <c r="B2714" s="4" t="str">
        <f>"2381209605"</f>
        <v>2381209605</v>
      </c>
      <c r="C2714" s="4">
        <v>76.9</v>
      </c>
      <c r="D2714" s="4"/>
    </row>
    <row r="2715" s="1" customFormat="1" spans="1:4">
      <c r="A2715" s="4" t="str">
        <f t="shared" si="46"/>
        <v>20230312</v>
      </c>
      <c r="B2715" s="4" t="str">
        <f>"2381209418"</f>
        <v>2381209418</v>
      </c>
      <c r="C2715" s="4">
        <v>76.7</v>
      </c>
      <c r="D2715" s="4"/>
    </row>
    <row r="2716" s="1" customFormat="1" spans="1:4">
      <c r="A2716" s="4" t="str">
        <f t="shared" si="46"/>
        <v>20230312</v>
      </c>
      <c r="B2716" s="4" t="str">
        <f>"2381209130"</f>
        <v>2381209130</v>
      </c>
      <c r="C2716" s="4">
        <v>76.6</v>
      </c>
      <c r="D2716" s="4"/>
    </row>
    <row r="2717" s="1" customFormat="1" spans="1:4">
      <c r="A2717" s="4" t="str">
        <f t="shared" si="46"/>
        <v>20230312</v>
      </c>
      <c r="B2717" s="4" t="str">
        <f>"2381209501"</f>
        <v>2381209501</v>
      </c>
      <c r="C2717" s="4">
        <v>76.5</v>
      </c>
      <c r="D2717" s="4"/>
    </row>
    <row r="2718" s="1" customFormat="1" spans="1:4">
      <c r="A2718" s="4" t="str">
        <f t="shared" si="46"/>
        <v>20230312</v>
      </c>
      <c r="B2718" s="4" t="str">
        <f>"2381209528"</f>
        <v>2381209528</v>
      </c>
      <c r="C2718" s="4">
        <v>76.5</v>
      </c>
      <c r="D2718" s="4"/>
    </row>
    <row r="2719" s="1" customFormat="1" spans="1:4">
      <c r="A2719" s="4" t="str">
        <f t="shared" si="46"/>
        <v>20230312</v>
      </c>
      <c r="B2719" s="4" t="str">
        <f>"2381209128"</f>
        <v>2381209128</v>
      </c>
      <c r="C2719" s="4">
        <v>76.3</v>
      </c>
      <c r="D2719" s="4"/>
    </row>
    <row r="2720" s="1" customFormat="1" spans="1:4">
      <c r="A2720" s="4" t="str">
        <f t="shared" si="46"/>
        <v>20230312</v>
      </c>
      <c r="B2720" s="4" t="str">
        <f>"2381209420"</f>
        <v>2381209420</v>
      </c>
      <c r="C2720" s="4">
        <v>76.2</v>
      </c>
      <c r="D2720" s="4"/>
    </row>
    <row r="2721" s="1" customFormat="1" spans="1:4">
      <c r="A2721" s="4" t="str">
        <f t="shared" si="46"/>
        <v>20230312</v>
      </c>
      <c r="B2721" s="4" t="str">
        <f>"2381209614"</f>
        <v>2381209614</v>
      </c>
      <c r="C2721" s="4">
        <v>76.2</v>
      </c>
      <c r="D2721" s="4"/>
    </row>
    <row r="2722" s="1" customFormat="1" spans="1:4">
      <c r="A2722" s="4" t="str">
        <f t="shared" si="46"/>
        <v>20230312</v>
      </c>
      <c r="B2722" s="4" t="str">
        <f>"2381209125"</f>
        <v>2381209125</v>
      </c>
      <c r="C2722" s="4">
        <v>75.5</v>
      </c>
      <c r="D2722" s="4"/>
    </row>
    <row r="2723" s="1" customFormat="1" spans="1:4">
      <c r="A2723" s="4" t="str">
        <f t="shared" si="46"/>
        <v>20230312</v>
      </c>
      <c r="B2723" s="4" t="str">
        <f>"2381209116"</f>
        <v>2381209116</v>
      </c>
      <c r="C2723" s="4">
        <v>75.4</v>
      </c>
      <c r="D2723" s="4"/>
    </row>
    <row r="2724" s="2" customFormat="1" spans="1:4">
      <c r="A2724" s="4" t="str">
        <f t="shared" si="46"/>
        <v>20230312</v>
      </c>
      <c r="B2724" s="4" t="str">
        <f>"2381209301"</f>
        <v>2381209301</v>
      </c>
      <c r="C2724" s="4">
        <v>75.3</v>
      </c>
      <c r="D2724" s="4"/>
    </row>
    <row r="2725" s="1" customFormat="1" spans="1:4">
      <c r="A2725" s="4" t="str">
        <f t="shared" si="46"/>
        <v>20230312</v>
      </c>
      <c r="B2725" s="4" t="str">
        <f>"2381209220"</f>
        <v>2381209220</v>
      </c>
      <c r="C2725" s="4">
        <v>75.2</v>
      </c>
      <c r="D2725" s="4"/>
    </row>
    <row r="2726" s="1" customFormat="1" spans="1:4">
      <c r="A2726" s="4" t="str">
        <f t="shared" si="46"/>
        <v>20230312</v>
      </c>
      <c r="B2726" s="4" t="str">
        <f>"2381209225"</f>
        <v>2381209225</v>
      </c>
      <c r="C2726" s="4">
        <v>74.6</v>
      </c>
      <c r="D2726" s="4"/>
    </row>
    <row r="2727" s="1" customFormat="1" spans="1:4">
      <c r="A2727" s="4" t="str">
        <f t="shared" si="46"/>
        <v>20230312</v>
      </c>
      <c r="B2727" s="4" t="str">
        <f>"2381209524"</f>
        <v>2381209524</v>
      </c>
      <c r="C2727" s="4">
        <v>74.5</v>
      </c>
      <c r="D2727" s="4"/>
    </row>
    <row r="2728" s="1" customFormat="1" spans="1:4">
      <c r="A2728" s="4" t="str">
        <f t="shared" si="46"/>
        <v>20230312</v>
      </c>
      <c r="B2728" s="4" t="str">
        <f>"2381209623"</f>
        <v>2381209623</v>
      </c>
      <c r="C2728" s="4">
        <v>74.5</v>
      </c>
      <c r="D2728" s="4"/>
    </row>
    <row r="2729" s="1" customFormat="1" spans="1:4">
      <c r="A2729" s="4" t="str">
        <f t="shared" si="46"/>
        <v>20230312</v>
      </c>
      <c r="B2729" s="4" t="str">
        <f>"2381209627"</f>
        <v>2381209627</v>
      </c>
      <c r="C2729" s="4">
        <v>74.1</v>
      </c>
      <c r="D2729" s="4"/>
    </row>
    <row r="2730" s="1" customFormat="1" spans="1:4">
      <c r="A2730" s="4" t="str">
        <f t="shared" si="46"/>
        <v>20230312</v>
      </c>
      <c r="B2730" s="4" t="str">
        <f>"2381209513"</f>
        <v>2381209513</v>
      </c>
      <c r="C2730" s="4">
        <v>73.6</v>
      </c>
      <c r="D2730" s="4"/>
    </row>
    <row r="2731" s="1" customFormat="1" spans="1:4">
      <c r="A2731" s="4" t="str">
        <f t="shared" si="46"/>
        <v>20230312</v>
      </c>
      <c r="B2731" s="4" t="str">
        <f>"2381209322"</f>
        <v>2381209322</v>
      </c>
      <c r="C2731" s="4">
        <v>73.2</v>
      </c>
      <c r="D2731" s="4"/>
    </row>
    <row r="2732" s="1" customFormat="1" spans="1:4">
      <c r="A2732" s="4" t="str">
        <f t="shared" si="46"/>
        <v>20230312</v>
      </c>
      <c r="B2732" s="4" t="str">
        <f>"2381209412"</f>
        <v>2381209412</v>
      </c>
      <c r="C2732" s="4">
        <v>73</v>
      </c>
      <c r="D2732" s="4"/>
    </row>
    <row r="2733" s="1" customFormat="1" spans="1:4">
      <c r="A2733" s="4" t="str">
        <f t="shared" si="46"/>
        <v>20230312</v>
      </c>
      <c r="B2733" s="4" t="str">
        <f>"2381209424"</f>
        <v>2381209424</v>
      </c>
      <c r="C2733" s="4">
        <v>73</v>
      </c>
      <c r="D2733" s="4"/>
    </row>
    <row r="2734" s="1" customFormat="1" spans="1:4">
      <c r="A2734" s="4" t="str">
        <f t="shared" si="46"/>
        <v>20230312</v>
      </c>
      <c r="B2734" s="4" t="str">
        <f>"2381209105"</f>
        <v>2381209105</v>
      </c>
      <c r="C2734" s="4">
        <v>72.7</v>
      </c>
      <c r="D2734" s="4"/>
    </row>
    <row r="2735" s="1" customFormat="1" spans="1:4">
      <c r="A2735" s="4" t="str">
        <f t="shared" ref="A2735:A2798" si="47">"20230312"</f>
        <v>20230312</v>
      </c>
      <c r="B2735" s="4" t="str">
        <f>"2381209212"</f>
        <v>2381209212</v>
      </c>
      <c r="C2735" s="4">
        <v>72.4</v>
      </c>
      <c r="D2735" s="4"/>
    </row>
    <row r="2736" s="1" customFormat="1" spans="1:4">
      <c r="A2736" s="4" t="str">
        <f t="shared" si="47"/>
        <v>20230312</v>
      </c>
      <c r="B2736" s="4" t="str">
        <f>"2381209229"</f>
        <v>2381209229</v>
      </c>
      <c r="C2736" s="4">
        <v>72.4</v>
      </c>
      <c r="D2736" s="4"/>
    </row>
    <row r="2737" s="1" customFormat="1" spans="1:4">
      <c r="A2737" s="4" t="str">
        <f t="shared" si="47"/>
        <v>20230312</v>
      </c>
      <c r="B2737" s="4" t="str">
        <f>"2381209314"</f>
        <v>2381209314</v>
      </c>
      <c r="C2737" s="4">
        <v>72.2</v>
      </c>
      <c r="D2737" s="4"/>
    </row>
    <row r="2738" s="1" customFormat="1" spans="1:4">
      <c r="A2738" s="4" t="str">
        <f t="shared" si="47"/>
        <v>20230312</v>
      </c>
      <c r="B2738" s="4" t="str">
        <f>"2381209321"</f>
        <v>2381209321</v>
      </c>
      <c r="C2738" s="4">
        <v>72.2</v>
      </c>
      <c r="D2738" s="4"/>
    </row>
    <row r="2739" s="1" customFormat="1" spans="1:4">
      <c r="A2739" s="4" t="str">
        <f t="shared" si="47"/>
        <v>20230312</v>
      </c>
      <c r="B2739" s="4" t="str">
        <f>"2381209508"</f>
        <v>2381209508</v>
      </c>
      <c r="C2739" s="4">
        <v>72.2</v>
      </c>
      <c r="D2739" s="4"/>
    </row>
    <row r="2740" s="1" customFormat="1" spans="1:4">
      <c r="A2740" s="4" t="str">
        <f t="shared" si="47"/>
        <v>20230312</v>
      </c>
      <c r="B2740" s="4" t="str">
        <f>"2381209520"</f>
        <v>2381209520</v>
      </c>
      <c r="C2740" s="4">
        <v>72.2</v>
      </c>
      <c r="D2740" s="4"/>
    </row>
    <row r="2741" s="1" customFormat="1" spans="1:4">
      <c r="A2741" s="4" t="str">
        <f t="shared" si="47"/>
        <v>20230312</v>
      </c>
      <c r="B2741" s="4" t="str">
        <f>"2381209518"</f>
        <v>2381209518</v>
      </c>
      <c r="C2741" s="4">
        <v>71.8</v>
      </c>
      <c r="D2741" s="4"/>
    </row>
    <row r="2742" s="1" customFormat="1" spans="1:4">
      <c r="A2742" s="4" t="str">
        <f t="shared" si="47"/>
        <v>20230312</v>
      </c>
      <c r="B2742" s="4" t="str">
        <f>"2381209530"</f>
        <v>2381209530</v>
      </c>
      <c r="C2742" s="4">
        <v>71</v>
      </c>
      <c r="D2742" s="4"/>
    </row>
    <row r="2743" s="1" customFormat="1" spans="1:4">
      <c r="A2743" s="4" t="str">
        <f t="shared" si="47"/>
        <v>20230312</v>
      </c>
      <c r="B2743" s="4" t="str">
        <f>"2381209025"</f>
        <v>2381209025</v>
      </c>
      <c r="C2743" s="4">
        <v>70.6</v>
      </c>
      <c r="D2743" s="4"/>
    </row>
    <row r="2744" s="1" customFormat="1" spans="1:4">
      <c r="A2744" s="4" t="str">
        <f t="shared" si="47"/>
        <v>20230312</v>
      </c>
      <c r="B2744" s="4" t="str">
        <f>"2381209411"</f>
        <v>2381209411</v>
      </c>
      <c r="C2744" s="4">
        <v>70.6</v>
      </c>
      <c r="D2744" s="4"/>
    </row>
    <row r="2745" s="1" customFormat="1" spans="1:4">
      <c r="A2745" s="4" t="str">
        <f t="shared" si="47"/>
        <v>20230312</v>
      </c>
      <c r="B2745" s="4" t="str">
        <f>"2381209104"</f>
        <v>2381209104</v>
      </c>
      <c r="C2745" s="4">
        <v>70.3</v>
      </c>
      <c r="D2745" s="4"/>
    </row>
    <row r="2746" s="1" customFormat="1" spans="1:4">
      <c r="A2746" s="4" t="str">
        <f t="shared" si="47"/>
        <v>20230312</v>
      </c>
      <c r="B2746" s="4" t="str">
        <f>"2381209324"</f>
        <v>2381209324</v>
      </c>
      <c r="C2746" s="4">
        <v>70.2</v>
      </c>
      <c r="D2746" s="4"/>
    </row>
    <row r="2747" s="1" customFormat="1" spans="1:4">
      <c r="A2747" s="4" t="str">
        <f t="shared" si="47"/>
        <v>20230312</v>
      </c>
      <c r="B2747" s="4" t="str">
        <f>"2381209514"</f>
        <v>2381209514</v>
      </c>
      <c r="C2747" s="4">
        <v>70</v>
      </c>
      <c r="D2747" s="4"/>
    </row>
    <row r="2748" s="1" customFormat="1" spans="1:4">
      <c r="A2748" s="4" t="str">
        <f t="shared" si="47"/>
        <v>20230312</v>
      </c>
      <c r="B2748" s="4" t="str">
        <f>"2381209604"</f>
        <v>2381209604</v>
      </c>
      <c r="C2748" s="4">
        <v>69.3</v>
      </c>
      <c r="D2748" s="4"/>
    </row>
    <row r="2749" s="1" customFormat="1" spans="1:4">
      <c r="A2749" s="4" t="str">
        <f t="shared" si="47"/>
        <v>20230312</v>
      </c>
      <c r="B2749" s="4" t="str">
        <f>"2381209117"</f>
        <v>2381209117</v>
      </c>
      <c r="C2749" s="4">
        <v>68.7</v>
      </c>
      <c r="D2749" s="4"/>
    </row>
    <row r="2750" s="1" customFormat="1" spans="1:4">
      <c r="A2750" s="4" t="str">
        <f t="shared" si="47"/>
        <v>20230312</v>
      </c>
      <c r="B2750" s="4" t="str">
        <f>"2381209123"</f>
        <v>2381209123</v>
      </c>
      <c r="C2750" s="4">
        <v>68.7</v>
      </c>
      <c r="D2750" s="4"/>
    </row>
    <row r="2751" s="1" customFormat="1" spans="1:4">
      <c r="A2751" s="4" t="str">
        <f t="shared" si="47"/>
        <v>20230312</v>
      </c>
      <c r="B2751" s="4" t="str">
        <f>"2381209511"</f>
        <v>2381209511</v>
      </c>
      <c r="C2751" s="4">
        <v>68.6</v>
      </c>
      <c r="D2751" s="4"/>
    </row>
    <row r="2752" s="1" customFormat="1" spans="1:4">
      <c r="A2752" s="4" t="str">
        <f t="shared" si="47"/>
        <v>20230312</v>
      </c>
      <c r="B2752" s="4" t="str">
        <f>"2381209327"</f>
        <v>2381209327</v>
      </c>
      <c r="C2752" s="4">
        <v>68.5</v>
      </c>
      <c r="D2752" s="4"/>
    </row>
    <row r="2753" s="1" customFormat="1" spans="1:4">
      <c r="A2753" s="4" t="str">
        <f t="shared" si="47"/>
        <v>20230312</v>
      </c>
      <c r="B2753" s="4" t="str">
        <f>"2381209114"</f>
        <v>2381209114</v>
      </c>
      <c r="C2753" s="4">
        <v>68</v>
      </c>
      <c r="D2753" s="4"/>
    </row>
    <row r="2754" s="1" customFormat="1" spans="1:4">
      <c r="A2754" s="4" t="str">
        <f t="shared" si="47"/>
        <v>20230312</v>
      </c>
      <c r="B2754" s="4" t="str">
        <f>"2381209407"</f>
        <v>2381209407</v>
      </c>
      <c r="C2754" s="4">
        <v>67.9</v>
      </c>
      <c r="D2754" s="4"/>
    </row>
    <row r="2755" s="1" customFormat="1" spans="1:4">
      <c r="A2755" s="4" t="str">
        <f t="shared" si="47"/>
        <v>20230312</v>
      </c>
      <c r="B2755" s="4" t="str">
        <f>"2381209215"</f>
        <v>2381209215</v>
      </c>
      <c r="C2755" s="4">
        <v>67.8</v>
      </c>
      <c r="D2755" s="4"/>
    </row>
    <row r="2756" s="1" customFormat="1" spans="1:4">
      <c r="A2756" s="4" t="str">
        <f t="shared" si="47"/>
        <v>20230312</v>
      </c>
      <c r="B2756" s="4" t="str">
        <f>"2381209608"</f>
        <v>2381209608</v>
      </c>
      <c r="C2756" s="4">
        <v>67.8</v>
      </c>
      <c r="D2756" s="4"/>
    </row>
    <row r="2757" s="1" customFormat="1" spans="1:4">
      <c r="A2757" s="4" t="str">
        <f t="shared" si="47"/>
        <v>20230312</v>
      </c>
      <c r="B2757" s="4" t="str">
        <f>"2381209306"</f>
        <v>2381209306</v>
      </c>
      <c r="C2757" s="4">
        <v>67.6</v>
      </c>
      <c r="D2757" s="4"/>
    </row>
    <row r="2758" s="1" customFormat="1" spans="1:4">
      <c r="A2758" s="4" t="str">
        <f t="shared" si="47"/>
        <v>20230312</v>
      </c>
      <c r="B2758" s="4" t="str">
        <f>"2381209330"</f>
        <v>2381209330</v>
      </c>
      <c r="C2758" s="4">
        <v>67</v>
      </c>
      <c r="D2758" s="4"/>
    </row>
    <row r="2759" s="1" customFormat="1" spans="1:4">
      <c r="A2759" s="4" t="str">
        <f t="shared" si="47"/>
        <v>20230312</v>
      </c>
      <c r="B2759" s="4" t="str">
        <f>"2381209329"</f>
        <v>2381209329</v>
      </c>
      <c r="C2759" s="4">
        <v>66.7</v>
      </c>
      <c r="D2759" s="4"/>
    </row>
    <row r="2760" s="1" customFormat="1" spans="1:4">
      <c r="A2760" s="4" t="str">
        <f t="shared" si="47"/>
        <v>20230312</v>
      </c>
      <c r="B2760" s="4" t="str">
        <f>"2381209224"</f>
        <v>2381209224</v>
      </c>
      <c r="C2760" s="4">
        <v>66.5</v>
      </c>
      <c r="D2760" s="4"/>
    </row>
    <row r="2761" s="1" customFormat="1" spans="1:4">
      <c r="A2761" s="4" t="str">
        <f t="shared" si="47"/>
        <v>20230312</v>
      </c>
      <c r="B2761" s="4" t="str">
        <f>"2381209313"</f>
        <v>2381209313</v>
      </c>
      <c r="C2761" s="4">
        <v>66.5</v>
      </c>
      <c r="D2761" s="4"/>
    </row>
    <row r="2762" s="1" customFormat="1" spans="1:4">
      <c r="A2762" s="4" t="str">
        <f t="shared" si="47"/>
        <v>20230312</v>
      </c>
      <c r="B2762" s="4" t="str">
        <f>"2381209409"</f>
        <v>2381209409</v>
      </c>
      <c r="C2762" s="4">
        <v>66.4</v>
      </c>
      <c r="D2762" s="4"/>
    </row>
    <row r="2763" s="1" customFormat="1" spans="1:4">
      <c r="A2763" s="4" t="str">
        <f t="shared" si="47"/>
        <v>20230312</v>
      </c>
      <c r="B2763" s="4" t="str">
        <f>"2381209201"</f>
        <v>2381209201</v>
      </c>
      <c r="C2763" s="4">
        <v>66</v>
      </c>
      <c r="D2763" s="4"/>
    </row>
    <row r="2764" s="1" customFormat="1" spans="1:4">
      <c r="A2764" s="4" t="str">
        <f t="shared" si="47"/>
        <v>20230312</v>
      </c>
      <c r="B2764" s="4" t="str">
        <f>"2381209403"</f>
        <v>2381209403</v>
      </c>
      <c r="C2764" s="4">
        <v>65.8</v>
      </c>
      <c r="D2764" s="4"/>
    </row>
    <row r="2765" s="1" customFormat="1" spans="1:4">
      <c r="A2765" s="4" t="str">
        <f t="shared" si="47"/>
        <v>20230312</v>
      </c>
      <c r="B2765" s="4" t="str">
        <f>"2381209126"</f>
        <v>2381209126</v>
      </c>
      <c r="C2765" s="4">
        <v>65.6</v>
      </c>
      <c r="D2765" s="4"/>
    </row>
    <row r="2766" s="1" customFormat="1" spans="1:4">
      <c r="A2766" s="4" t="str">
        <f t="shared" si="47"/>
        <v>20230312</v>
      </c>
      <c r="B2766" s="4" t="str">
        <f>"2381209422"</f>
        <v>2381209422</v>
      </c>
      <c r="C2766" s="4">
        <v>65.6</v>
      </c>
      <c r="D2766" s="4"/>
    </row>
    <row r="2767" s="1" customFormat="1" spans="1:4">
      <c r="A2767" s="4" t="str">
        <f t="shared" si="47"/>
        <v>20230312</v>
      </c>
      <c r="B2767" s="4" t="str">
        <f>"2381209319"</f>
        <v>2381209319</v>
      </c>
      <c r="C2767" s="4">
        <v>65.5</v>
      </c>
      <c r="D2767" s="4"/>
    </row>
    <row r="2768" s="1" customFormat="1" spans="1:4">
      <c r="A2768" s="4" t="str">
        <f t="shared" si="47"/>
        <v>20230312</v>
      </c>
      <c r="B2768" s="4" t="str">
        <f>"2381209110"</f>
        <v>2381209110</v>
      </c>
      <c r="C2768" s="4">
        <v>65</v>
      </c>
      <c r="D2768" s="4"/>
    </row>
    <row r="2769" s="1" customFormat="1" spans="1:4">
      <c r="A2769" s="4" t="str">
        <f t="shared" si="47"/>
        <v>20230312</v>
      </c>
      <c r="B2769" s="4" t="str">
        <f>"2381209122"</f>
        <v>2381209122</v>
      </c>
      <c r="C2769" s="4">
        <v>64.6</v>
      </c>
      <c r="D2769" s="4"/>
    </row>
    <row r="2770" s="1" customFormat="1" spans="1:4">
      <c r="A2770" s="4" t="str">
        <f t="shared" si="47"/>
        <v>20230312</v>
      </c>
      <c r="B2770" s="4" t="str">
        <f>"2381209228"</f>
        <v>2381209228</v>
      </c>
      <c r="C2770" s="4">
        <v>63.9</v>
      </c>
      <c r="D2770" s="4"/>
    </row>
    <row r="2771" s="1" customFormat="1" spans="1:4">
      <c r="A2771" s="4" t="str">
        <f t="shared" si="47"/>
        <v>20230312</v>
      </c>
      <c r="B2771" s="4" t="str">
        <f>"2381209118"</f>
        <v>2381209118</v>
      </c>
      <c r="C2771" s="4">
        <v>63.6</v>
      </c>
      <c r="D2771" s="4"/>
    </row>
    <row r="2772" s="1" customFormat="1" spans="1:4">
      <c r="A2772" s="4" t="str">
        <f t="shared" si="47"/>
        <v>20230312</v>
      </c>
      <c r="B2772" s="4" t="str">
        <f>"2381209527"</f>
        <v>2381209527</v>
      </c>
      <c r="C2772" s="4">
        <v>63.6</v>
      </c>
      <c r="D2772" s="4"/>
    </row>
    <row r="2773" s="1" customFormat="1" spans="1:4">
      <c r="A2773" s="4" t="str">
        <f t="shared" si="47"/>
        <v>20230312</v>
      </c>
      <c r="B2773" s="4" t="str">
        <f>"2381209307"</f>
        <v>2381209307</v>
      </c>
      <c r="C2773" s="4">
        <v>63.4</v>
      </c>
      <c r="D2773" s="4"/>
    </row>
    <row r="2774" s="1" customFormat="1" spans="1:4">
      <c r="A2774" s="4" t="str">
        <f t="shared" si="47"/>
        <v>20230312</v>
      </c>
      <c r="B2774" s="4" t="str">
        <f>"2381209111"</f>
        <v>2381209111</v>
      </c>
      <c r="C2774" s="4">
        <v>63.3</v>
      </c>
      <c r="D2774" s="4"/>
    </row>
    <row r="2775" s="1" customFormat="1" spans="1:4">
      <c r="A2775" s="4" t="str">
        <f t="shared" si="47"/>
        <v>20230312</v>
      </c>
      <c r="B2775" s="4" t="str">
        <f>"2381209207"</f>
        <v>2381209207</v>
      </c>
      <c r="C2775" s="4">
        <v>63</v>
      </c>
      <c r="D2775" s="4"/>
    </row>
    <row r="2776" s="1" customFormat="1" spans="1:4">
      <c r="A2776" s="4" t="str">
        <f t="shared" si="47"/>
        <v>20230312</v>
      </c>
      <c r="B2776" s="4" t="str">
        <f>"2381209421"</f>
        <v>2381209421</v>
      </c>
      <c r="C2776" s="4">
        <v>62.9</v>
      </c>
      <c r="D2776" s="4"/>
    </row>
    <row r="2777" s="1" customFormat="1" spans="1:4">
      <c r="A2777" s="4" t="str">
        <f t="shared" si="47"/>
        <v>20230312</v>
      </c>
      <c r="B2777" s="4" t="str">
        <f>"2381209419"</f>
        <v>2381209419</v>
      </c>
      <c r="C2777" s="4">
        <v>62.8</v>
      </c>
      <c r="D2777" s="4"/>
    </row>
    <row r="2778" s="1" customFormat="1" spans="1:4">
      <c r="A2778" s="4" t="str">
        <f t="shared" si="47"/>
        <v>20230312</v>
      </c>
      <c r="B2778" s="4" t="str">
        <f>"2381209602"</f>
        <v>2381209602</v>
      </c>
      <c r="C2778" s="4">
        <v>62.4</v>
      </c>
      <c r="D2778" s="4"/>
    </row>
    <row r="2779" s="1" customFormat="1" spans="1:4">
      <c r="A2779" s="4" t="str">
        <f t="shared" si="47"/>
        <v>20230312</v>
      </c>
      <c r="B2779" s="4" t="str">
        <f>"2381209223"</f>
        <v>2381209223</v>
      </c>
      <c r="C2779" s="4">
        <v>61.9</v>
      </c>
      <c r="D2779" s="4"/>
    </row>
    <row r="2780" s="1" customFormat="1" spans="1:4">
      <c r="A2780" s="4" t="str">
        <f t="shared" si="47"/>
        <v>20230312</v>
      </c>
      <c r="B2780" s="4" t="str">
        <f>"2381209205"</f>
        <v>2381209205</v>
      </c>
      <c r="C2780" s="4">
        <v>61.3</v>
      </c>
      <c r="D2780" s="4"/>
    </row>
    <row r="2781" s="1" customFormat="1" spans="1:4">
      <c r="A2781" s="4" t="str">
        <f t="shared" si="47"/>
        <v>20230312</v>
      </c>
      <c r="B2781" s="4" t="str">
        <f>"2381209323"</f>
        <v>2381209323</v>
      </c>
      <c r="C2781" s="4">
        <v>60.9</v>
      </c>
      <c r="D2781" s="4"/>
    </row>
    <row r="2782" s="1" customFormat="1" spans="1:4">
      <c r="A2782" s="4" t="str">
        <f t="shared" si="47"/>
        <v>20230312</v>
      </c>
      <c r="B2782" s="4" t="str">
        <f>"2381209405"</f>
        <v>2381209405</v>
      </c>
      <c r="C2782" s="4">
        <v>60.8</v>
      </c>
      <c r="D2782" s="4"/>
    </row>
    <row r="2783" s="1" customFormat="1" spans="1:4">
      <c r="A2783" s="4" t="str">
        <f t="shared" si="47"/>
        <v>20230312</v>
      </c>
      <c r="B2783" s="4" t="str">
        <f>"2381209109"</f>
        <v>2381209109</v>
      </c>
      <c r="C2783" s="4">
        <v>59.8</v>
      </c>
      <c r="D2783" s="4"/>
    </row>
    <row r="2784" s="1" customFormat="1" spans="1:4">
      <c r="A2784" s="4" t="str">
        <f t="shared" si="47"/>
        <v>20230312</v>
      </c>
      <c r="B2784" s="4" t="str">
        <f>"2381209318"</f>
        <v>2381209318</v>
      </c>
      <c r="C2784" s="4">
        <v>59.8</v>
      </c>
      <c r="D2784" s="4"/>
    </row>
    <row r="2785" s="1" customFormat="1" spans="1:4">
      <c r="A2785" s="4" t="str">
        <f t="shared" si="47"/>
        <v>20230312</v>
      </c>
      <c r="B2785" s="4" t="str">
        <f>"2381209028"</f>
        <v>2381209028</v>
      </c>
      <c r="C2785" s="4">
        <v>59.6</v>
      </c>
      <c r="D2785" s="4"/>
    </row>
    <row r="2786" s="1" customFormat="1" spans="1:4">
      <c r="A2786" s="4" t="str">
        <f t="shared" si="47"/>
        <v>20230312</v>
      </c>
      <c r="B2786" s="4" t="str">
        <f>"2381209410"</f>
        <v>2381209410</v>
      </c>
      <c r="C2786" s="4">
        <v>59.5</v>
      </c>
      <c r="D2786" s="4"/>
    </row>
    <row r="2787" s="1" customFormat="1" spans="1:4">
      <c r="A2787" s="4" t="str">
        <f t="shared" si="47"/>
        <v>20230312</v>
      </c>
      <c r="B2787" s="4" t="str">
        <f>"2381209505"</f>
        <v>2381209505</v>
      </c>
      <c r="C2787" s="4">
        <v>59.5</v>
      </c>
      <c r="D2787" s="4"/>
    </row>
    <row r="2788" s="1" customFormat="1" spans="1:4">
      <c r="A2788" s="4" t="str">
        <f t="shared" si="47"/>
        <v>20230312</v>
      </c>
      <c r="B2788" s="4" t="str">
        <f>"2381209127"</f>
        <v>2381209127</v>
      </c>
      <c r="C2788" s="4">
        <v>58.3</v>
      </c>
      <c r="D2788" s="4"/>
    </row>
    <row r="2789" s="1" customFormat="1" spans="1:4">
      <c r="A2789" s="4" t="str">
        <f t="shared" si="47"/>
        <v>20230312</v>
      </c>
      <c r="B2789" s="4" t="str">
        <f>"2381209221"</f>
        <v>2381209221</v>
      </c>
      <c r="C2789" s="4">
        <v>58</v>
      </c>
      <c r="D2789" s="4"/>
    </row>
    <row r="2790" s="1" customFormat="1" spans="1:4">
      <c r="A2790" s="4" t="str">
        <f t="shared" si="47"/>
        <v>20230312</v>
      </c>
      <c r="B2790" s="4" t="str">
        <f>"2381209315"</f>
        <v>2381209315</v>
      </c>
      <c r="C2790" s="4">
        <v>58</v>
      </c>
      <c r="D2790" s="4"/>
    </row>
    <row r="2791" s="1" customFormat="1" spans="1:4">
      <c r="A2791" s="4" t="str">
        <f t="shared" si="47"/>
        <v>20230312</v>
      </c>
      <c r="B2791" s="4" t="str">
        <f>"2381209401"</f>
        <v>2381209401</v>
      </c>
      <c r="C2791" s="4">
        <v>57.2</v>
      </c>
      <c r="D2791" s="4"/>
    </row>
    <row r="2792" s="1" customFormat="1" spans="1:4">
      <c r="A2792" s="4" t="str">
        <f t="shared" si="47"/>
        <v>20230312</v>
      </c>
      <c r="B2792" s="4" t="str">
        <f>"2381209103"</f>
        <v>2381209103</v>
      </c>
      <c r="C2792" s="4">
        <v>55.4</v>
      </c>
      <c r="D2792" s="4"/>
    </row>
    <row r="2793" s="1" customFormat="1" spans="1:4">
      <c r="A2793" s="4" t="str">
        <f t="shared" si="47"/>
        <v>20230312</v>
      </c>
      <c r="B2793" s="4" t="str">
        <f>"2381209107"</f>
        <v>2381209107</v>
      </c>
      <c r="C2793" s="4">
        <v>55.4</v>
      </c>
      <c r="D2793" s="4"/>
    </row>
    <row r="2794" s="1" customFormat="1" spans="1:4">
      <c r="A2794" s="4" t="str">
        <f t="shared" si="47"/>
        <v>20230312</v>
      </c>
      <c r="B2794" s="4" t="str">
        <f>"2381209609"</f>
        <v>2381209609</v>
      </c>
      <c r="C2794" s="4">
        <v>54.3</v>
      </c>
      <c r="D2794" s="4"/>
    </row>
    <row r="2795" s="1" customFormat="1" spans="1:4">
      <c r="A2795" s="4" t="str">
        <f t="shared" si="47"/>
        <v>20230312</v>
      </c>
      <c r="B2795" s="4" t="str">
        <f>"2381209113"</f>
        <v>2381209113</v>
      </c>
      <c r="C2795" s="4">
        <v>49.1</v>
      </c>
      <c r="D2795" s="4"/>
    </row>
    <row r="2796" s="1" customFormat="1" spans="1:4">
      <c r="A2796" s="4" t="str">
        <f t="shared" si="47"/>
        <v>20230312</v>
      </c>
      <c r="B2796" s="4" t="str">
        <f>"2381209027"</f>
        <v>2381209027</v>
      </c>
      <c r="C2796" s="4">
        <v>47.2</v>
      </c>
      <c r="D2796" s="4"/>
    </row>
    <row r="2797" s="1" customFormat="1" spans="1:4">
      <c r="A2797" s="4" t="str">
        <f t="shared" si="47"/>
        <v>20230312</v>
      </c>
      <c r="B2797" s="4" t="str">
        <f>"2381209024"</f>
        <v>2381209024</v>
      </c>
      <c r="C2797" s="4">
        <v>0</v>
      </c>
      <c r="D2797" s="4" t="s">
        <v>5</v>
      </c>
    </row>
    <row r="2798" s="1" customFormat="1" spans="1:4">
      <c r="A2798" s="4" t="str">
        <f t="shared" si="47"/>
        <v>20230312</v>
      </c>
      <c r="B2798" s="4" t="str">
        <f>"2381209029"</f>
        <v>2381209029</v>
      </c>
      <c r="C2798" s="4">
        <v>0</v>
      </c>
      <c r="D2798" s="4" t="s">
        <v>5</v>
      </c>
    </row>
    <row r="2799" s="1" customFormat="1" spans="1:4">
      <c r="A2799" s="4" t="str">
        <f t="shared" ref="A2799:A2856" si="48">"20230312"</f>
        <v>20230312</v>
      </c>
      <c r="B2799" s="4" t="str">
        <f>"2381209030"</f>
        <v>2381209030</v>
      </c>
      <c r="C2799" s="4">
        <v>0</v>
      </c>
      <c r="D2799" s="4" t="s">
        <v>5</v>
      </c>
    </row>
    <row r="2800" s="1" customFormat="1" spans="1:4">
      <c r="A2800" s="4" t="str">
        <f t="shared" si="48"/>
        <v>20230312</v>
      </c>
      <c r="B2800" s="4" t="str">
        <f>"2381209101"</f>
        <v>2381209101</v>
      </c>
      <c r="C2800" s="4">
        <v>0</v>
      </c>
      <c r="D2800" s="4" t="s">
        <v>5</v>
      </c>
    </row>
    <row r="2801" s="1" customFormat="1" spans="1:4">
      <c r="A2801" s="4" t="str">
        <f t="shared" si="48"/>
        <v>20230312</v>
      </c>
      <c r="B2801" s="4" t="str">
        <f>"2381209106"</f>
        <v>2381209106</v>
      </c>
      <c r="C2801" s="4">
        <v>0</v>
      </c>
      <c r="D2801" s="4" t="s">
        <v>5</v>
      </c>
    </row>
    <row r="2802" s="1" customFormat="1" spans="1:4">
      <c r="A2802" s="4" t="str">
        <f t="shared" si="48"/>
        <v>20230312</v>
      </c>
      <c r="B2802" s="4" t="str">
        <f>"2381209108"</f>
        <v>2381209108</v>
      </c>
      <c r="C2802" s="4">
        <v>0</v>
      </c>
      <c r="D2802" s="4" t="s">
        <v>5</v>
      </c>
    </row>
    <row r="2803" s="1" customFormat="1" spans="1:4">
      <c r="A2803" s="4" t="str">
        <f t="shared" si="48"/>
        <v>20230312</v>
      </c>
      <c r="B2803" s="4" t="str">
        <f>"2381209115"</f>
        <v>2381209115</v>
      </c>
      <c r="C2803" s="4">
        <v>0</v>
      </c>
      <c r="D2803" s="4" t="s">
        <v>5</v>
      </c>
    </row>
    <row r="2804" s="1" customFormat="1" spans="1:4">
      <c r="A2804" s="4" t="str">
        <f t="shared" si="48"/>
        <v>20230312</v>
      </c>
      <c r="B2804" s="4" t="str">
        <f>"2381209119"</f>
        <v>2381209119</v>
      </c>
      <c r="C2804" s="4">
        <v>0</v>
      </c>
      <c r="D2804" s="4" t="s">
        <v>5</v>
      </c>
    </row>
    <row r="2805" s="1" customFormat="1" spans="1:4">
      <c r="A2805" s="4" t="str">
        <f t="shared" si="48"/>
        <v>20230312</v>
      </c>
      <c r="B2805" s="4" t="str">
        <f>"2381209121"</f>
        <v>2381209121</v>
      </c>
      <c r="C2805" s="4">
        <v>0</v>
      </c>
      <c r="D2805" s="4" t="s">
        <v>5</v>
      </c>
    </row>
    <row r="2806" s="1" customFormat="1" spans="1:4">
      <c r="A2806" s="4" t="str">
        <f t="shared" si="48"/>
        <v>20230312</v>
      </c>
      <c r="B2806" s="4" t="str">
        <f>"2381209129"</f>
        <v>2381209129</v>
      </c>
      <c r="C2806" s="4">
        <v>0</v>
      </c>
      <c r="D2806" s="4" t="s">
        <v>5</v>
      </c>
    </row>
    <row r="2807" s="1" customFormat="1" spans="1:4">
      <c r="A2807" s="4" t="str">
        <f t="shared" si="48"/>
        <v>20230312</v>
      </c>
      <c r="B2807" s="4" t="str">
        <f>"2381209203"</f>
        <v>2381209203</v>
      </c>
      <c r="C2807" s="4">
        <v>0</v>
      </c>
      <c r="D2807" s="4" t="s">
        <v>5</v>
      </c>
    </row>
    <row r="2808" s="1" customFormat="1" spans="1:4">
      <c r="A2808" s="4" t="str">
        <f t="shared" si="48"/>
        <v>20230312</v>
      </c>
      <c r="B2808" s="4" t="str">
        <f>"2381209204"</f>
        <v>2381209204</v>
      </c>
      <c r="C2808" s="4">
        <v>0</v>
      </c>
      <c r="D2808" s="4" t="s">
        <v>5</v>
      </c>
    </row>
    <row r="2809" s="1" customFormat="1" spans="1:4">
      <c r="A2809" s="4" t="str">
        <f t="shared" si="48"/>
        <v>20230312</v>
      </c>
      <c r="B2809" s="4" t="str">
        <f>"2381209208"</f>
        <v>2381209208</v>
      </c>
      <c r="C2809" s="4">
        <v>0</v>
      </c>
      <c r="D2809" s="4" t="s">
        <v>5</v>
      </c>
    </row>
    <row r="2810" s="1" customFormat="1" spans="1:4">
      <c r="A2810" s="4" t="str">
        <f t="shared" si="48"/>
        <v>20230312</v>
      </c>
      <c r="B2810" s="4" t="str">
        <f>"2381209209"</f>
        <v>2381209209</v>
      </c>
      <c r="C2810" s="4">
        <v>0</v>
      </c>
      <c r="D2810" s="4" t="s">
        <v>5</v>
      </c>
    </row>
    <row r="2811" s="1" customFormat="1" spans="1:4">
      <c r="A2811" s="4" t="str">
        <f t="shared" si="48"/>
        <v>20230312</v>
      </c>
      <c r="B2811" s="4" t="str">
        <f>"2381209211"</f>
        <v>2381209211</v>
      </c>
      <c r="C2811" s="4">
        <v>0</v>
      </c>
      <c r="D2811" s="4" t="s">
        <v>5</v>
      </c>
    </row>
    <row r="2812" s="1" customFormat="1" spans="1:4">
      <c r="A2812" s="4" t="str">
        <f t="shared" si="48"/>
        <v>20230312</v>
      </c>
      <c r="B2812" s="4" t="str">
        <f>"2381209213"</f>
        <v>2381209213</v>
      </c>
      <c r="C2812" s="4">
        <v>0</v>
      </c>
      <c r="D2812" s="4" t="s">
        <v>5</v>
      </c>
    </row>
    <row r="2813" s="1" customFormat="1" spans="1:4">
      <c r="A2813" s="4" t="str">
        <f t="shared" si="48"/>
        <v>20230312</v>
      </c>
      <c r="B2813" s="4" t="str">
        <f>"2381209218"</f>
        <v>2381209218</v>
      </c>
      <c r="C2813" s="4">
        <v>0</v>
      </c>
      <c r="D2813" s="4" t="s">
        <v>5</v>
      </c>
    </row>
    <row r="2814" s="1" customFormat="1" spans="1:4">
      <c r="A2814" s="4" t="str">
        <f t="shared" si="48"/>
        <v>20230312</v>
      </c>
      <c r="B2814" s="4" t="str">
        <f>"2381209226"</f>
        <v>2381209226</v>
      </c>
      <c r="C2814" s="4">
        <v>0</v>
      </c>
      <c r="D2814" s="4" t="s">
        <v>5</v>
      </c>
    </row>
    <row r="2815" s="1" customFormat="1" spans="1:4">
      <c r="A2815" s="4" t="str">
        <f t="shared" si="48"/>
        <v>20230312</v>
      </c>
      <c r="B2815" s="4" t="str">
        <f>"2381209230"</f>
        <v>2381209230</v>
      </c>
      <c r="C2815" s="4">
        <v>0</v>
      </c>
      <c r="D2815" s="4" t="s">
        <v>5</v>
      </c>
    </row>
    <row r="2816" s="1" customFormat="1" spans="1:4">
      <c r="A2816" s="4" t="str">
        <f t="shared" si="48"/>
        <v>20230312</v>
      </c>
      <c r="B2816" s="4" t="str">
        <f>"2381209302"</f>
        <v>2381209302</v>
      </c>
      <c r="C2816" s="4">
        <v>0</v>
      </c>
      <c r="D2816" s="4" t="s">
        <v>5</v>
      </c>
    </row>
    <row r="2817" s="1" customFormat="1" spans="1:4">
      <c r="A2817" s="4" t="str">
        <f t="shared" si="48"/>
        <v>20230312</v>
      </c>
      <c r="B2817" s="4" t="str">
        <f>"2381209303"</f>
        <v>2381209303</v>
      </c>
      <c r="C2817" s="4">
        <v>0</v>
      </c>
      <c r="D2817" s="4" t="s">
        <v>5</v>
      </c>
    </row>
    <row r="2818" s="1" customFormat="1" spans="1:4">
      <c r="A2818" s="4" t="str">
        <f t="shared" si="48"/>
        <v>20230312</v>
      </c>
      <c r="B2818" s="4" t="str">
        <f>"2381209308"</f>
        <v>2381209308</v>
      </c>
      <c r="C2818" s="4">
        <v>0</v>
      </c>
      <c r="D2818" s="4" t="s">
        <v>5</v>
      </c>
    </row>
    <row r="2819" s="1" customFormat="1" spans="1:4">
      <c r="A2819" s="4" t="str">
        <f t="shared" si="48"/>
        <v>20230312</v>
      </c>
      <c r="B2819" s="4" t="str">
        <f>"2381209312"</f>
        <v>2381209312</v>
      </c>
      <c r="C2819" s="4">
        <v>0</v>
      </c>
      <c r="D2819" s="4" t="s">
        <v>5</v>
      </c>
    </row>
    <row r="2820" s="1" customFormat="1" spans="1:4">
      <c r="A2820" s="4" t="str">
        <f t="shared" si="48"/>
        <v>20230312</v>
      </c>
      <c r="B2820" s="4" t="str">
        <f>"2381209316"</f>
        <v>2381209316</v>
      </c>
      <c r="C2820" s="4">
        <v>0</v>
      </c>
      <c r="D2820" s="4" t="s">
        <v>5</v>
      </c>
    </row>
    <row r="2821" s="1" customFormat="1" spans="1:4">
      <c r="A2821" s="4" t="str">
        <f t="shared" si="48"/>
        <v>20230312</v>
      </c>
      <c r="B2821" s="4" t="str">
        <f>"2381209320"</f>
        <v>2381209320</v>
      </c>
      <c r="C2821" s="4">
        <v>0</v>
      </c>
      <c r="D2821" s="4" t="s">
        <v>5</v>
      </c>
    </row>
    <row r="2822" s="1" customFormat="1" spans="1:4">
      <c r="A2822" s="4" t="str">
        <f t="shared" si="48"/>
        <v>20230312</v>
      </c>
      <c r="B2822" s="4" t="str">
        <f>"2381209325"</f>
        <v>2381209325</v>
      </c>
      <c r="C2822" s="4">
        <v>0</v>
      </c>
      <c r="D2822" s="4" t="s">
        <v>5</v>
      </c>
    </row>
    <row r="2823" s="1" customFormat="1" spans="1:4">
      <c r="A2823" s="4" t="str">
        <f t="shared" si="48"/>
        <v>20230312</v>
      </c>
      <c r="B2823" s="4" t="str">
        <f>"2381209326"</f>
        <v>2381209326</v>
      </c>
      <c r="C2823" s="4">
        <v>0</v>
      </c>
      <c r="D2823" s="4" t="s">
        <v>5</v>
      </c>
    </row>
    <row r="2824" s="1" customFormat="1" spans="1:4">
      <c r="A2824" s="4" t="str">
        <f t="shared" si="48"/>
        <v>20230312</v>
      </c>
      <c r="B2824" s="4" t="str">
        <f>"2381209328"</f>
        <v>2381209328</v>
      </c>
      <c r="C2824" s="4">
        <v>0</v>
      </c>
      <c r="D2824" s="4" t="s">
        <v>5</v>
      </c>
    </row>
    <row r="2825" s="1" customFormat="1" spans="1:4">
      <c r="A2825" s="4" t="str">
        <f t="shared" si="48"/>
        <v>20230312</v>
      </c>
      <c r="B2825" s="4" t="str">
        <f>"2381209413"</f>
        <v>2381209413</v>
      </c>
      <c r="C2825" s="4">
        <v>0</v>
      </c>
      <c r="D2825" s="4" t="s">
        <v>5</v>
      </c>
    </row>
    <row r="2826" s="1" customFormat="1" spans="1:4">
      <c r="A2826" s="4" t="str">
        <f t="shared" si="48"/>
        <v>20230312</v>
      </c>
      <c r="B2826" s="4" t="str">
        <f>"2381209415"</f>
        <v>2381209415</v>
      </c>
      <c r="C2826" s="4">
        <v>0</v>
      </c>
      <c r="D2826" s="4" t="s">
        <v>5</v>
      </c>
    </row>
    <row r="2827" s="1" customFormat="1" spans="1:4">
      <c r="A2827" s="4" t="str">
        <f t="shared" si="48"/>
        <v>20230312</v>
      </c>
      <c r="B2827" s="4" t="str">
        <f>"2381209416"</f>
        <v>2381209416</v>
      </c>
      <c r="C2827" s="4">
        <v>0</v>
      </c>
      <c r="D2827" s="4" t="s">
        <v>5</v>
      </c>
    </row>
    <row r="2828" s="1" customFormat="1" spans="1:4">
      <c r="A2828" s="4" t="str">
        <f t="shared" si="48"/>
        <v>20230312</v>
      </c>
      <c r="B2828" s="4" t="str">
        <f>"2381209417"</f>
        <v>2381209417</v>
      </c>
      <c r="C2828" s="4">
        <v>0</v>
      </c>
      <c r="D2828" s="4" t="s">
        <v>5</v>
      </c>
    </row>
    <row r="2829" s="1" customFormat="1" spans="1:4">
      <c r="A2829" s="4" t="str">
        <f t="shared" si="48"/>
        <v>20230312</v>
      </c>
      <c r="B2829" s="4" t="str">
        <f>"2381209423"</f>
        <v>2381209423</v>
      </c>
      <c r="C2829" s="4">
        <v>0</v>
      </c>
      <c r="D2829" s="4" t="s">
        <v>5</v>
      </c>
    </row>
    <row r="2830" s="1" customFormat="1" spans="1:4">
      <c r="A2830" s="4" t="str">
        <f t="shared" si="48"/>
        <v>20230312</v>
      </c>
      <c r="B2830" s="4" t="str">
        <f>"2381209426"</f>
        <v>2381209426</v>
      </c>
      <c r="C2830" s="4">
        <v>0</v>
      </c>
      <c r="D2830" s="4" t="s">
        <v>5</v>
      </c>
    </row>
    <row r="2831" s="1" customFormat="1" spans="1:4">
      <c r="A2831" s="4" t="str">
        <f t="shared" si="48"/>
        <v>20230312</v>
      </c>
      <c r="B2831" s="4" t="str">
        <f>"2381209428"</f>
        <v>2381209428</v>
      </c>
      <c r="C2831" s="4">
        <v>0</v>
      </c>
      <c r="D2831" s="4" t="s">
        <v>5</v>
      </c>
    </row>
    <row r="2832" s="1" customFormat="1" spans="1:4">
      <c r="A2832" s="4" t="str">
        <f t="shared" si="48"/>
        <v>20230312</v>
      </c>
      <c r="B2832" s="4" t="str">
        <f>"2381209429"</f>
        <v>2381209429</v>
      </c>
      <c r="C2832" s="4">
        <v>0</v>
      </c>
      <c r="D2832" s="4" t="s">
        <v>5</v>
      </c>
    </row>
    <row r="2833" s="1" customFormat="1" spans="1:4">
      <c r="A2833" s="4" t="str">
        <f t="shared" si="48"/>
        <v>20230312</v>
      </c>
      <c r="B2833" s="4" t="str">
        <f>"2381209502"</f>
        <v>2381209502</v>
      </c>
      <c r="C2833" s="4">
        <v>0</v>
      </c>
      <c r="D2833" s="4" t="s">
        <v>5</v>
      </c>
    </row>
    <row r="2834" s="1" customFormat="1" spans="1:4">
      <c r="A2834" s="4" t="str">
        <f t="shared" si="48"/>
        <v>20230312</v>
      </c>
      <c r="B2834" s="4" t="str">
        <f>"2381209503"</f>
        <v>2381209503</v>
      </c>
      <c r="C2834" s="4">
        <v>0</v>
      </c>
      <c r="D2834" s="4" t="s">
        <v>5</v>
      </c>
    </row>
    <row r="2835" s="1" customFormat="1" spans="1:4">
      <c r="A2835" s="4" t="str">
        <f t="shared" si="48"/>
        <v>20230312</v>
      </c>
      <c r="B2835" s="4" t="str">
        <f>"2381209504"</f>
        <v>2381209504</v>
      </c>
      <c r="C2835" s="4">
        <v>0</v>
      </c>
      <c r="D2835" s="4" t="s">
        <v>5</v>
      </c>
    </row>
    <row r="2836" s="1" customFormat="1" spans="1:4">
      <c r="A2836" s="4" t="str">
        <f t="shared" si="48"/>
        <v>20230312</v>
      </c>
      <c r="B2836" s="4" t="str">
        <f>"2381209506"</f>
        <v>2381209506</v>
      </c>
      <c r="C2836" s="4">
        <v>0</v>
      </c>
      <c r="D2836" s="4" t="s">
        <v>5</v>
      </c>
    </row>
    <row r="2837" s="1" customFormat="1" spans="1:4">
      <c r="A2837" s="4" t="str">
        <f t="shared" si="48"/>
        <v>20230312</v>
      </c>
      <c r="B2837" s="4" t="str">
        <f>"2381209507"</f>
        <v>2381209507</v>
      </c>
      <c r="C2837" s="4">
        <v>0</v>
      </c>
      <c r="D2837" s="4" t="s">
        <v>5</v>
      </c>
    </row>
    <row r="2838" s="1" customFormat="1" spans="1:4">
      <c r="A2838" s="4" t="str">
        <f t="shared" si="48"/>
        <v>20230312</v>
      </c>
      <c r="B2838" s="4" t="str">
        <f>"2381209509"</f>
        <v>2381209509</v>
      </c>
      <c r="C2838" s="4">
        <v>0</v>
      </c>
      <c r="D2838" s="4" t="s">
        <v>5</v>
      </c>
    </row>
    <row r="2839" s="1" customFormat="1" spans="1:4">
      <c r="A2839" s="4" t="str">
        <f t="shared" si="48"/>
        <v>20230312</v>
      </c>
      <c r="B2839" s="4" t="str">
        <f>"2381209510"</f>
        <v>2381209510</v>
      </c>
      <c r="C2839" s="4">
        <v>0</v>
      </c>
      <c r="D2839" s="4" t="s">
        <v>5</v>
      </c>
    </row>
    <row r="2840" s="1" customFormat="1" spans="1:4">
      <c r="A2840" s="4" t="str">
        <f t="shared" si="48"/>
        <v>20230312</v>
      </c>
      <c r="B2840" s="4" t="str">
        <f>"2381209512"</f>
        <v>2381209512</v>
      </c>
      <c r="C2840" s="4">
        <v>0</v>
      </c>
      <c r="D2840" s="4" t="s">
        <v>5</v>
      </c>
    </row>
    <row r="2841" s="1" customFormat="1" spans="1:4">
      <c r="A2841" s="4" t="str">
        <f t="shared" si="48"/>
        <v>20230312</v>
      </c>
      <c r="B2841" s="4" t="str">
        <f>"2381209516"</f>
        <v>2381209516</v>
      </c>
      <c r="C2841" s="4">
        <v>0</v>
      </c>
      <c r="D2841" s="4" t="s">
        <v>5</v>
      </c>
    </row>
    <row r="2842" s="1" customFormat="1" spans="1:4">
      <c r="A2842" s="4" t="str">
        <f t="shared" si="48"/>
        <v>20230312</v>
      </c>
      <c r="B2842" s="4" t="str">
        <f>"2381209517"</f>
        <v>2381209517</v>
      </c>
      <c r="C2842" s="4">
        <v>0</v>
      </c>
      <c r="D2842" s="4" t="s">
        <v>5</v>
      </c>
    </row>
    <row r="2843" s="1" customFormat="1" spans="1:4">
      <c r="A2843" s="4" t="str">
        <f t="shared" si="48"/>
        <v>20230312</v>
      </c>
      <c r="B2843" s="4" t="str">
        <f>"2381209521"</f>
        <v>2381209521</v>
      </c>
      <c r="C2843" s="4">
        <v>0</v>
      </c>
      <c r="D2843" s="4" t="s">
        <v>5</v>
      </c>
    </row>
    <row r="2844" s="1" customFormat="1" spans="1:4">
      <c r="A2844" s="4" t="str">
        <f t="shared" si="48"/>
        <v>20230312</v>
      </c>
      <c r="B2844" s="4" t="str">
        <f>"2381209529"</f>
        <v>2381209529</v>
      </c>
      <c r="C2844" s="4">
        <v>0</v>
      </c>
      <c r="D2844" s="4" t="s">
        <v>5</v>
      </c>
    </row>
    <row r="2845" s="1" customFormat="1" spans="1:4">
      <c r="A2845" s="4" t="str">
        <f t="shared" si="48"/>
        <v>20230312</v>
      </c>
      <c r="B2845" s="4" t="str">
        <f>"2381209601"</f>
        <v>2381209601</v>
      </c>
      <c r="C2845" s="4">
        <v>0</v>
      </c>
      <c r="D2845" s="4" t="s">
        <v>5</v>
      </c>
    </row>
    <row r="2846" s="1" customFormat="1" spans="1:4">
      <c r="A2846" s="4" t="str">
        <f t="shared" si="48"/>
        <v>20230312</v>
      </c>
      <c r="B2846" s="4" t="str">
        <f>"2381209603"</f>
        <v>2381209603</v>
      </c>
      <c r="C2846" s="4">
        <v>0</v>
      </c>
      <c r="D2846" s="4" t="s">
        <v>5</v>
      </c>
    </row>
    <row r="2847" s="1" customFormat="1" spans="1:4">
      <c r="A2847" s="4" t="str">
        <f t="shared" si="48"/>
        <v>20230312</v>
      </c>
      <c r="B2847" s="4" t="str">
        <f>"2381209610"</f>
        <v>2381209610</v>
      </c>
      <c r="C2847" s="4">
        <v>0</v>
      </c>
      <c r="D2847" s="4" t="s">
        <v>5</v>
      </c>
    </row>
    <row r="2848" s="1" customFormat="1" spans="1:4">
      <c r="A2848" s="4" t="str">
        <f t="shared" si="48"/>
        <v>20230312</v>
      </c>
      <c r="B2848" s="4" t="str">
        <f>"2381209612"</f>
        <v>2381209612</v>
      </c>
      <c r="C2848" s="4">
        <v>0</v>
      </c>
      <c r="D2848" s="4" t="s">
        <v>5</v>
      </c>
    </row>
    <row r="2849" s="1" customFormat="1" spans="1:4">
      <c r="A2849" s="4" t="str">
        <f t="shared" si="48"/>
        <v>20230312</v>
      </c>
      <c r="B2849" s="4" t="str">
        <f>"2381209616"</f>
        <v>2381209616</v>
      </c>
      <c r="C2849" s="4">
        <v>0</v>
      </c>
      <c r="D2849" s="4" t="s">
        <v>5</v>
      </c>
    </row>
    <row r="2850" s="1" customFormat="1" spans="1:4">
      <c r="A2850" s="4" t="str">
        <f t="shared" si="48"/>
        <v>20230312</v>
      </c>
      <c r="B2850" s="4" t="str">
        <f>"2381209617"</f>
        <v>2381209617</v>
      </c>
      <c r="C2850" s="4">
        <v>0</v>
      </c>
      <c r="D2850" s="4" t="s">
        <v>5</v>
      </c>
    </row>
    <row r="2851" s="1" customFormat="1" spans="1:4">
      <c r="A2851" s="4" t="str">
        <f t="shared" si="48"/>
        <v>20230312</v>
      </c>
      <c r="B2851" s="4" t="str">
        <f>"2381209619"</f>
        <v>2381209619</v>
      </c>
      <c r="C2851" s="4">
        <v>0</v>
      </c>
      <c r="D2851" s="4" t="s">
        <v>5</v>
      </c>
    </row>
    <row r="2852" s="1" customFormat="1" spans="1:4">
      <c r="A2852" s="4" t="str">
        <f t="shared" si="48"/>
        <v>20230312</v>
      </c>
      <c r="B2852" s="4" t="str">
        <f>"2381209621"</f>
        <v>2381209621</v>
      </c>
      <c r="C2852" s="4">
        <v>0</v>
      </c>
      <c r="D2852" s="4" t="s">
        <v>5</v>
      </c>
    </row>
    <row r="2853" s="1" customFormat="1" spans="1:4">
      <c r="A2853" s="4" t="str">
        <f t="shared" si="48"/>
        <v>20230312</v>
      </c>
      <c r="B2853" s="4" t="str">
        <f>"2381209622"</f>
        <v>2381209622</v>
      </c>
      <c r="C2853" s="4">
        <v>0</v>
      </c>
      <c r="D2853" s="4" t="s">
        <v>5</v>
      </c>
    </row>
    <row r="2854" s="1" customFormat="1" spans="1:4">
      <c r="A2854" s="4" t="str">
        <f t="shared" si="48"/>
        <v>20230312</v>
      </c>
      <c r="B2854" s="4" t="str">
        <f>"2381209625"</f>
        <v>2381209625</v>
      </c>
      <c r="C2854" s="4">
        <v>0</v>
      </c>
      <c r="D2854" s="4" t="s">
        <v>5</v>
      </c>
    </row>
    <row r="2855" s="1" customFormat="1" spans="1:4">
      <c r="A2855" s="4" t="str">
        <f t="shared" si="48"/>
        <v>20230312</v>
      </c>
      <c r="B2855" s="4" t="str">
        <f>"2381209626"</f>
        <v>2381209626</v>
      </c>
      <c r="C2855" s="4">
        <v>0</v>
      </c>
      <c r="D2855" s="4" t="s">
        <v>5</v>
      </c>
    </row>
    <row r="2856" s="1" customFormat="1" spans="1:4">
      <c r="A2856" s="4" t="str">
        <f t="shared" si="48"/>
        <v>20230312</v>
      </c>
      <c r="B2856" s="4" t="str">
        <f>"2381209628"</f>
        <v>2381209628</v>
      </c>
      <c r="C2856" s="4">
        <v>0</v>
      </c>
      <c r="D2856" s="4" t="s">
        <v>5</v>
      </c>
    </row>
    <row r="2857" s="1" customFormat="1" spans="1:4">
      <c r="A2857" s="4" t="str">
        <f t="shared" ref="A2857:A2920" si="49">"20230313"</f>
        <v>20230313</v>
      </c>
      <c r="B2857" s="4" t="str">
        <f>"2381209729"</f>
        <v>2381209729</v>
      </c>
      <c r="C2857" s="4">
        <v>83.7</v>
      </c>
      <c r="D2857" s="4"/>
    </row>
    <row r="2858" s="1" customFormat="1" spans="1:4">
      <c r="A2858" s="4" t="str">
        <f t="shared" si="49"/>
        <v>20230313</v>
      </c>
      <c r="B2858" s="4" t="str">
        <f>"2381209715"</f>
        <v>2381209715</v>
      </c>
      <c r="C2858" s="4">
        <v>80.8</v>
      </c>
      <c r="D2858" s="4"/>
    </row>
    <row r="2859" s="1" customFormat="1" spans="1:4">
      <c r="A2859" s="4" t="str">
        <f t="shared" si="49"/>
        <v>20230313</v>
      </c>
      <c r="B2859" s="4" t="str">
        <f>"2381209805"</f>
        <v>2381209805</v>
      </c>
      <c r="C2859" s="4">
        <v>79.5</v>
      </c>
      <c r="D2859" s="4"/>
    </row>
    <row r="2860" s="1" customFormat="1" spans="1:4">
      <c r="A2860" s="4" t="str">
        <f t="shared" si="49"/>
        <v>20230313</v>
      </c>
      <c r="B2860" s="4" t="str">
        <f>"2381209825"</f>
        <v>2381209825</v>
      </c>
      <c r="C2860" s="4">
        <v>78.6</v>
      </c>
      <c r="D2860" s="4"/>
    </row>
    <row r="2861" s="1" customFormat="1" spans="1:4">
      <c r="A2861" s="4" t="str">
        <f t="shared" si="49"/>
        <v>20230313</v>
      </c>
      <c r="B2861" s="4" t="str">
        <f>"2381209713"</f>
        <v>2381209713</v>
      </c>
      <c r="C2861" s="4">
        <v>77.8</v>
      </c>
      <c r="D2861" s="4"/>
    </row>
    <row r="2862" s="1" customFormat="1" spans="1:4">
      <c r="A2862" s="4" t="str">
        <f t="shared" si="49"/>
        <v>20230313</v>
      </c>
      <c r="B2862" s="4" t="str">
        <f>"2381209630"</f>
        <v>2381209630</v>
      </c>
      <c r="C2862" s="4">
        <v>76.4</v>
      </c>
      <c r="D2862" s="4"/>
    </row>
    <row r="2863" s="1" customFormat="1" spans="1:4">
      <c r="A2863" s="4" t="str">
        <f t="shared" si="49"/>
        <v>20230313</v>
      </c>
      <c r="B2863" s="4" t="str">
        <f>"2381209701"</f>
        <v>2381209701</v>
      </c>
      <c r="C2863" s="4">
        <v>76.1</v>
      </c>
      <c r="D2863" s="4"/>
    </row>
    <row r="2864" s="1" customFormat="1" spans="1:4">
      <c r="A2864" s="4" t="str">
        <f t="shared" si="49"/>
        <v>20230313</v>
      </c>
      <c r="B2864" s="4" t="str">
        <f>"2381209813"</f>
        <v>2381209813</v>
      </c>
      <c r="C2864" s="4">
        <v>76</v>
      </c>
      <c r="D2864" s="4"/>
    </row>
    <row r="2865" s="1" customFormat="1" spans="1:4">
      <c r="A2865" s="4" t="str">
        <f t="shared" si="49"/>
        <v>20230313</v>
      </c>
      <c r="B2865" s="4" t="str">
        <f>"2381209709"</f>
        <v>2381209709</v>
      </c>
      <c r="C2865" s="4">
        <v>75.5</v>
      </c>
      <c r="D2865" s="4"/>
    </row>
    <row r="2866" s="1" customFormat="1" spans="1:4">
      <c r="A2866" s="4" t="str">
        <f t="shared" si="49"/>
        <v>20230313</v>
      </c>
      <c r="B2866" s="4" t="str">
        <f>"2381209904"</f>
        <v>2381209904</v>
      </c>
      <c r="C2866" s="4">
        <v>73.7</v>
      </c>
      <c r="D2866" s="4"/>
    </row>
    <row r="2867" s="1" customFormat="1" spans="1:4">
      <c r="A2867" s="4" t="str">
        <f t="shared" si="49"/>
        <v>20230313</v>
      </c>
      <c r="B2867" s="4" t="str">
        <f>"2381209722"</f>
        <v>2381209722</v>
      </c>
      <c r="C2867" s="4">
        <v>73.3</v>
      </c>
      <c r="D2867" s="4"/>
    </row>
    <row r="2868" s="1" customFormat="1" spans="1:4">
      <c r="A2868" s="4" t="str">
        <f t="shared" si="49"/>
        <v>20230313</v>
      </c>
      <c r="B2868" s="4" t="str">
        <f>"2381209816"</f>
        <v>2381209816</v>
      </c>
      <c r="C2868" s="4">
        <v>72.2</v>
      </c>
      <c r="D2868" s="4"/>
    </row>
    <row r="2869" s="1" customFormat="1" spans="1:4">
      <c r="A2869" s="4" t="str">
        <f t="shared" si="49"/>
        <v>20230313</v>
      </c>
      <c r="B2869" s="4" t="str">
        <f>"2381209823"</f>
        <v>2381209823</v>
      </c>
      <c r="C2869" s="4">
        <v>72.1</v>
      </c>
      <c r="D2869" s="4"/>
    </row>
    <row r="2870" s="1" customFormat="1" spans="1:4">
      <c r="A2870" s="4" t="str">
        <f t="shared" si="49"/>
        <v>20230313</v>
      </c>
      <c r="B2870" s="4" t="str">
        <f>"2381209824"</f>
        <v>2381209824</v>
      </c>
      <c r="C2870" s="4">
        <v>71.7</v>
      </c>
      <c r="D2870" s="4"/>
    </row>
    <row r="2871" s="1" customFormat="1" spans="1:4">
      <c r="A2871" s="4" t="str">
        <f t="shared" si="49"/>
        <v>20230313</v>
      </c>
      <c r="B2871" s="4" t="str">
        <f>"2381209728"</f>
        <v>2381209728</v>
      </c>
      <c r="C2871" s="4">
        <v>71.2</v>
      </c>
      <c r="D2871" s="4"/>
    </row>
    <row r="2872" s="1" customFormat="1" spans="1:4">
      <c r="A2872" s="4" t="str">
        <f t="shared" si="49"/>
        <v>20230313</v>
      </c>
      <c r="B2872" s="4" t="str">
        <f>"2381209718"</f>
        <v>2381209718</v>
      </c>
      <c r="C2872" s="4">
        <v>70.7</v>
      </c>
      <c r="D2872" s="4"/>
    </row>
    <row r="2873" s="1" customFormat="1" spans="1:4">
      <c r="A2873" s="4" t="str">
        <f t="shared" si="49"/>
        <v>20230313</v>
      </c>
      <c r="B2873" s="4" t="str">
        <f>"2381209707"</f>
        <v>2381209707</v>
      </c>
      <c r="C2873" s="4">
        <v>70.5</v>
      </c>
      <c r="D2873" s="4"/>
    </row>
    <row r="2874" s="1" customFormat="1" spans="1:4">
      <c r="A2874" s="4" t="str">
        <f t="shared" si="49"/>
        <v>20230313</v>
      </c>
      <c r="B2874" s="4" t="str">
        <f>"2381209705"</f>
        <v>2381209705</v>
      </c>
      <c r="C2874" s="4">
        <v>70.4</v>
      </c>
      <c r="D2874" s="4"/>
    </row>
    <row r="2875" s="1" customFormat="1" spans="1:4">
      <c r="A2875" s="4" t="str">
        <f t="shared" si="49"/>
        <v>20230313</v>
      </c>
      <c r="B2875" s="4" t="str">
        <f>"2381209809"</f>
        <v>2381209809</v>
      </c>
      <c r="C2875" s="4">
        <v>70.1</v>
      </c>
      <c r="D2875" s="4"/>
    </row>
    <row r="2876" s="1" customFormat="1" spans="1:4">
      <c r="A2876" s="4" t="str">
        <f t="shared" si="49"/>
        <v>20230313</v>
      </c>
      <c r="B2876" s="4" t="str">
        <f>"2381209812"</f>
        <v>2381209812</v>
      </c>
      <c r="C2876" s="4">
        <v>70.1</v>
      </c>
      <c r="D2876" s="4"/>
    </row>
    <row r="2877" s="1" customFormat="1" spans="1:4">
      <c r="A2877" s="4" t="str">
        <f t="shared" si="49"/>
        <v>20230313</v>
      </c>
      <c r="B2877" s="4" t="str">
        <f>"2381209828"</f>
        <v>2381209828</v>
      </c>
      <c r="C2877" s="4">
        <v>70</v>
      </c>
      <c r="D2877" s="4"/>
    </row>
    <row r="2878" s="1" customFormat="1" spans="1:4">
      <c r="A2878" s="4" t="str">
        <f t="shared" si="49"/>
        <v>20230313</v>
      </c>
      <c r="B2878" s="4" t="str">
        <f>"2381209714"</f>
        <v>2381209714</v>
      </c>
      <c r="C2878" s="4">
        <v>69.9</v>
      </c>
      <c r="D2878" s="4"/>
    </row>
    <row r="2879" s="1" customFormat="1" spans="1:4">
      <c r="A2879" s="4" t="str">
        <f t="shared" si="49"/>
        <v>20230313</v>
      </c>
      <c r="B2879" s="4" t="str">
        <f>"2381209808"</f>
        <v>2381209808</v>
      </c>
      <c r="C2879" s="4">
        <v>69.2</v>
      </c>
      <c r="D2879" s="4"/>
    </row>
    <row r="2880" s="1" customFormat="1" spans="1:4">
      <c r="A2880" s="4" t="str">
        <f t="shared" si="49"/>
        <v>20230313</v>
      </c>
      <c r="B2880" s="4" t="str">
        <f>"2381209704"</f>
        <v>2381209704</v>
      </c>
      <c r="C2880" s="4">
        <v>68.3</v>
      </c>
      <c r="D2880" s="4"/>
    </row>
    <row r="2881" s="1" customFormat="1" spans="1:4">
      <c r="A2881" s="4" t="str">
        <f t="shared" si="49"/>
        <v>20230313</v>
      </c>
      <c r="B2881" s="4" t="str">
        <f>"2381209703"</f>
        <v>2381209703</v>
      </c>
      <c r="C2881" s="4">
        <v>68.1</v>
      </c>
      <c r="D2881" s="4"/>
    </row>
    <row r="2882" s="1" customFormat="1" spans="1:4">
      <c r="A2882" s="4" t="str">
        <f t="shared" si="49"/>
        <v>20230313</v>
      </c>
      <c r="B2882" s="4" t="str">
        <f>"2381209629"</f>
        <v>2381209629</v>
      </c>
      <c r="C2882" s="4">
        <v>67.4</v>
      </c>
      <c r="D2882" s="4"/>
    </row>
    <row r="2883" s="1" customFormat="1" spans="1:4">
      <c r="A2883" s="4" t="str">
        <f t="shared" si="49"/>
        <v>20230313</v>
      </c>
      <c r="B2883" s="4" t="str">
        <f>"2381209822"</f>
        <v>2381209822</v>
      </c>
      <c r="C2883" s="4">
        <v>67</v>
      </c>
      <c r="D2883" s="4"/>
    </row>
    <row r="2884" s="1" customFormat="1" spans="1:4">
      <c r="A2884" s="4" t="str">
        <f t="shared" si="49"/>
        <v>20230313</v>
      </c>
      <c r="B2884" s="4" t="str">
        <f>"2381209717"</f>
        <v>2381209717</v>
      </c>
      <c r="C2884" s="4">
        <v>65.9</v>
      </c>
      <c r="D2884" s="4"/>
    </row>
    <row r="2885" s="1" customFormat="1" spans="1:4">
      <c r="A2885" s="4" t="str">
        <f t="shared" si="49"/>
        <v>20230313</v>
      </c>
      <c r="B2885" s="4" t="str">
        <f>"2381209810"</f>
        <v>2381209810</v>
      </c>
      <c r="C2885" s="4">
        <v>65.4</v>
      </c>
      <c r="D2885" s="4"/>
    </row>
    <row r="2886" s="1" customFormat="1" spans="1:4">
      <c r="A2886" s="4" t="str">
        <f t="shared" si="49"/>
        <v>20230313</v>
      </c>
      <c r="B2886" s="4" t="str">
        <f>"2381209723"</f>
        <v>2381209723</v>
      </c>
      <c r="C2886" s="4">
        <v>64.2</v>
      </c>
      <c r="D2886" s="4"/>
    </row>
    <row r="2887" s="1" customFormat="1" spans="1:4">
      <c r="A2887" s="4" t="str">
        <f t="shared" si="49"/>
        <v>20230313</v>
      </c>
      <c r="B2887" s="4" t="str">
        <f>"2381209710"</f>
        <v>2381209710</v>
      </c>
      <c r="C2887" s="4">
        <v>63.8</v>
      </c>
      <c r="D2887" s="4"/>
    </row>
    <row r="2888" s="1" customFormat="1" spans="1:4">
      <c r="A2888" s="4" t="str">
        <f t="shared" si="49"/>
        <v>20230313</v>
      </c>
      <c r="B2888" s="4" t="str">
        <f>"2381209725"</f>
        <v>2381209725</v>
      </c>
      <c r="C2888" s="4">
        <v>63.5</v>
      </c>
      <c r="D2888" s="4"/>
    </row>
    <row r="2889" s="1" customFormat="1" spans="1:4">
      <c r="A2889" s="4" t="str">
        <f t="shared" si="49"/>
        <v>20230313</v>
      </c>
      <c r="B2889" s="4" t="str">
        <f>"2381209821"</f>
        <v>2381209821</v>
      </c>
      <c r="C2889" s="4">
        <v>62.1</v>
      </c>
      <c r="D2889" s="4"/>
    </row>
    <row r="2890" s="1" customFormat="1" spans="1:4">
      <c r="A2890" s="4" t="str">
        <f t="shared" si="49"/>
        <v>20230313</v>
      </c>
      <c r="B2890" s="4" t="str">
        <f>"2381209815"</f>
        <v>2381209815</v>
      </c>
      <c r="C2890" s="4">
        <v>60</v>
      </c>
      <c r="D2890" s="4"/>
    </row>
    <row r="2891" s="1" customFormat="1" spans="1:4">
      <c r="A2891" s="4" t="str">
        <f t="shared" si="49"/>
        <v>20230313</v>
      </c>
      <c r="B2891" s="4" t="str">
        <f>"2381209720"</f>
        <v>2381209720</v>
      </c>
      <c r="C2891" s="4">
        <v>59.8</v>
      </c>
      <c r="D2891" s="4"/>
    </row>
    <row r="2892" s="1" customFormat="1" spans="1:4">
      <c r="A2892" s="4" t="str">
        <f t="shared" si="49"/>
        <v>20230313</v>
      </c>
      <c r="B2892" s="4" t="str">
        <f>"2381209827"</f>
        <v>2381209827</v>
      </c>
      <c r="C2892" s="4">
        <v>59.3</v>
      </c>
      <c r="D2892" s="4"/>
    </row>
    <row r="2893" s="1" customFormat="1" spans="1:4">
      <c r="A2893" s="4" t="str">
        <f t="shared" si="49"/>
        <v>20230313</v>
      </c>
      <c r="B2893" s="4" t="str">
        <f>"2381209730"</f>
        <v>2381209730</v>
      </c>
      <c r="C2893" s="4">
        <v>57.2</v>
      </c>
      <c r="D2893" s="4"/>
    </row>
    <row r="2894" s="1" customFormat="1" spans="1:4">
      <c r="A2894" s="4" t="str">
        <f t="shared" si="49"/>
        <v>20230313</v>
      </c>
      <c r="B2894" s="4" t="str">
        <f>"2381209804"</f>
        <v>2381209804</v>
      </c>
      <c r="C2894" s="4">
        <v>57.1</v>
      </c>
      <c r="D2894" s="4"/>
    </row>
    <row r="2895" s="1" customFormat="1" spans="1:4">
      <c r="A2895" s="4" t="str">
        <f t="shared" si="49"/>
        <v>20230313</v>
      </c>
      <c r="B2895" s="4" t="str">
        <f>"2381209807"</f>
        <v>2381209807</v>
      </c>
      <c r="C2895" s="4">
        <v>57</v>
      </c>
      <c r="D2895" s="4"/>
    </row>
    <row r="2896" s="1" customFormat="1" spans="1:4">
      <c r="A2896" s="4" t="str">
        <f t="shared" si="49"/>
        <v>20230313</v>
      </c>
      <c r="B2896" s="4" t="str">
        <f>"2381209814"</f>
        <v>2381209814</v>
      </c>
      <c r="C2896" s="4">
        <v>56.8</v>
      </c>
      <c r="D2896" s="4"/>
    </row>
    <row r="2897" s="1" customFormat="1" spans="1:4">
      <c r="A2897" s="4" t="str">
        <f t="shared" si="49"/>
        <v>20230313</v>
      </c>
      <c r="B2897" s="4" t="str">
        <f>"2381209903"</f>
        <v>2381209903</v>
      </c>
      <c r="C2897" s="4">
        <v>56.7</v>
      </c>
      <c r="D2897" s="4"/>
    </row>
    <row r="2898" s="1" customFormat="1" spans="1:4">
      <c r="A2898" s="4" t="str">
        <f t="shared" si="49"/>
        <v>20230313</v>
      </c>
      <c r="B2898" s="4" t="str">
        <f>"2381209819"</f>
        <v>2381209819</v>
      </c>
      <c r="C2898" s="4">
        <v>56.5</v>
      </c>
      <c r="D2898" s="4"/>
    </row>
    <row r="2899" s="1" customFormat="1" spans="1:4">
      <c r="A2899" s="4" t="str">
        <f t="shared" si="49"/>
        <v>20230313</v>
      </c>
      <c r="B2899" s="4" t="str">
        <f>"2381209724"</f>
        <v>2381209724</v>
      </c>
      <c r="C2899" s="4">
        <v>54.7</v>
      </c>
      <c r="D2899" s="4"/>
    </row>
    <row r="2900" s="1" customFormat="1" spans="1:4">
      <c r="A2900" s="4" t="str">
        <f t="shared" si="49"/>
        <v>20230313</v>
      </c>
      <c r="B2900" s="4" t="str">
        <f>"2381209806"</f>
        <v>2381209806</v>
      </c>
      <c r="C2900" s="4">
        <v>53.9</v>
      </c>
      <c r="D2900" s="4"/>
    </row>
    <row r="2901" s="1" customFormat="1" spans="1:4">
      <c r="A2901" s="4" t="str">
        <f t="shared" si="49"/>
        <v>20230313</v>
      </c>
      <c r="B2901" s="4" t="str">
        <f>"2381209712"</f>
        <v>2381209712</v>
      </c>
      <c r="C2901" s="4">
        <v>53.1</v>
      </c>
      <c r="D2901" s="4"/>
    </row>
    <row r="2902" s="1" customFormat="1" spans="1:4">
      <c r="A2902" s="4" t="str">
        <f t="shared" si="49"/>
        <v>20230313</v>
      </c>
      <c r="B2902" s="4" t="str">
        <f>"2381209817"</f>
        <v>2381209817</v>
      </c>
      <c r="C2902" s="4">
        <v>52.8</v>
      </c>
      <c r="D2902" s="4"/>
    </row>
    <row r="2903" s="1" customFormat="1" spans="1:4">
      <c r="A2903" s="4" t="str">
        <f t="shared" si="49"/>
        <v>20230313</v>
      </c>
      <c r="B2903" s="4" t="str">
        <f>"2381209826"</f>
        <v>2381209826</v>
      </c>
      <c r="C2903" s="4">
        <v>48.3</v>
      </c>
      <c r="D2903" s="4"/>
    </row>
    <row r="2904" s="1" customFormat="1" spans="1:4">
      <c r="A2904" s="4" t="str">
        <f t="shared" si="49"/>
        <v>20230313</v>
      </c>
      <c r="B2904" s="4" t="str">
        <f>"2381209721"</f>
        <v>2381209721</v>
      </c>
      <c r="C2904" s="4">
        <v>47.1</v>
      </c>
      <c r="D2904" s="4"/>
    </row>
    <row r="2905" s="1" customFormat="1" spans="1:4">
      <c r="A2905" s="4" t="str">
        <f t="shared" si="49"/>
        <v>20230313</v>
      </c>
      <c r="B2905" s="4" t="str">
        <f>"2381209702"</f>
        <v>2381209702</v>
      </c>
      <c r="C2905" s="4">
        <v>0</v>
      </c>
      <c r="D2905" s="4" t="s">
        <v>5</v>
      </c>
    </row>
    <row r="2906" s="1" customFormat="1" spans="1:4">
      <c r="A2906" s="4" t="str">
        <f t="shared" si="49"/>
        <v>20230313</v>
      </c>
      <c r="B2906" s="4" t="str">
        <f>"2381209706"</f>
        <v>2381209706</v>
      </c>
      <c r="C2906" s="4">
        <v>0</v>
      </c>
      <c r="D2906" s="4" t="s">
        <v>5</v>
      </c>
    </row>
    <row r="2907" s="1" customFormat="1" spans="1:4">
      <c r="A2907" s="4" t="str">
        <f t="shared" si="49"/>
        <v>20230313</v>
      </c>
      <c r="B2907" s="4" t="str">
        <f>"2381209708"</f>
        <v>2381209708</v>
      </c>
      <c r="C2907" s="4">
        <v>0</v>
      </c>
      <c r="D2907" s="4" t="s">
        <v>5</v>
      </c>
    </row>
    <row r="2908" s="1" customFormat="1" spans="1:4">
      <c r="A2908" s="4" t="str">
        <f t="shared" si="49"/>
        <v>20230313</v>
      </c>
      <c r="B2908" s="4" t="str">
        <f>"2381209711"</f>
        <v>2381209711</v>
      </c>
      <c r="C2908" s="4">
        <v>0</v>
      </c>
      <c r="D2908" s="4" t="s">
        <v>5</v>
      </c>
    </row>
    <row r="2909" s="1" customFormat="1" spans="1:4">
      <c r="A2909" s="4" t="str">
        <f t="shared" si="49"/>
        <v>20230313</v>
      </c>
      <c r="B2909" s="4" t="str">
        <f>"2381209716"</f>
        <v>2381209716</v>
      </c>
      <c r="C2909" s="4">
        <v>0</v>
      </c>
      <c r="D2909" s="4" t="s">
        <v>5</v>
      </c>
    </row>
    <row r="2910" s="1" customFormat="1" spans="1:4">
      <c r="A2910" s="4" t="str">
        <f t="shared" si="49"/>
        <v>20230313</v>
      </c>
      <c r="B2910" s="4" t="str">
        <f>"2381209719"</f>
        <v>2381209719</v>
      </c>
      <c r="C2910" s="4">
        <v>0</v>
      </c>
      <c r="D2910" s="4" t="s">
        <v>5</v>
      </c>
    </row>
    <row r="2911" s="1" customFormat="1" spans="1:4">
      <c r="A2911" s="4" t="str">
        <f t="shared" si="49"/>
        <v>20230313</v>
      </c>
      <c r="B2911" s="4" t="str">
        <f>"2381209726"</f>
        <v>2381209726</v>
      </c>
      <c r="C2911" s="4">
        <v>0</v>
      </c>
      <c r="D2911" s="4" t="s">
        <v>5</v>
      </c>
    </row>
    <row r="2912" s="1" customFormat="1" spans="1:4">
      <c r="A2912" s="4" t="str">
        <f t="shared" si="49"/>
        <v>20230313</v>
      </c>
      <c r="B2912" s="4" t="str">
        <f>"2381209727"</f>
        <v>2381209727</v>
      </c>
      <c r="C2912" s="4">
        <v>0</v>
      </c>
      <c r="D2912" s="4" t="s">
        <v>5</v>
      </c>
    </row>
    <row r="2913" s="1" customFormat="1" spans="1:4">
      <c r="A2913" s="4" t="str">
        <f t="shared" si="49"/>
        <v>20230313</v>
      </c>
      <c r="B2913" s="4" t="str">
        <f>"2381209801"</f>
        <v>2381209801</v>
      </c>
      <c r="C2913" s="4">
        <v>0</v>
      </c>
      <c r="D2913" s="4" t="s">
        <v>5</v>
      </c>
    </row>
    <row r="2914" s="1" customFormat="1" spans="1:4">
      <c r="A2914" s="4" t="str">
        <f t="shared" si="49"/>
        <v>20230313</v>
      </c>
      <c r="B2914" s="4" t="str">
        <f>"2381209802"</f>
        <v>2381209802</v>
      </c>
      <c r="C2914" s="4">
        <v>0</v>
      </c>
      <c r="D2914" s="4" t="s">
        <v>5</v>
      </c>
    </row>
    <row r="2915" s="1" customFormat="1" spans="1:4">
      <c r="A2915" s="4" t="str">
        <f t="shared" si="49"/>
        <v>20230313</v>
      </c>
      <c r="B2915" s="4" t="str">
        <f>"2381209803"</f>
        <v>2381209803</v>
      </c>
      <c r="C2915" s="4">
        <v>0</v>
      </c>
      <c r="D2915" s="4" t="s">
        <v>5</v>
      </c>
    </row>
    <row r="2916" s="1" customFormat="1" spans="1:4">
      <c r="A2916" s="4" t="str">
        <f t="shared" si="49"/>
        <v>20230313</v>
      </c>
      <c r="B2916" s="4" t="str">
        <f>"2381209811"</f>
        <v>2381209811</v>
      </c>
      <c r="C2916" s="4">
        <v>0</v>
      </c>
      <c r="D2916" s="4" t="s">
        <v>5</v>
      </c>
    </row>
    <row r="2917" s="1" customFormat="1" spans="1:4">
      <c r="A2917" s="4" t="str">
        <f t="shared" si="49"/>
        <v>20230313</v>
      </c>
      <c r="B2917" s="4" t="str">
        <f>"2381209818"</f>
        <v>2381209818</v>
      </c>
      <c r="C2917" s="4">
        <v>0</v>
      </c>
      <c r="D2917" s="4" t="s">
        <v>5</v>
      </c>
    </row>
    <row r="2918" s="1" customFormat="1" spans="1:4">
      <c r="A2918" s="4" t="str">
        <f t="shared" si="49"/>
        <v>20230313</v>
      </c>
      <c r="B2918" s="4" t="str">
        <f>"2381209820"</f>
        <v>2381209820</v>
      </c>
      <c r="C2918" s="4">
        <v>0</v>
      </c>
      <c r="D2918" s="4" t="s">
        <v>5</v>
      </c>
    </row>
    <row r="2919" s="1" customFormat="1" spans="1:4">
      <c r="A2919" s="4" t="str">
        <f t="shared" si="49"/>
        <v>20230313</v>
      </c>
      <c r="B2919" s="4" t="str">
        <f>"2381209829"</f>
        <v>2381209829</v>
      </c>
      <c r="C2919" s="4">
        <v>0</v>
      </c>
      <c r="D2919" s="4" t="s">
        <v>5</v>
      </c>
    </row>
    <row r="2920" s="1" customFormat="1" spans="1:4">
      <c r="A2920" s="4" t="str">
        <f t="shared" si="49"/>
        <v>20230313</v>
      </c>
      <c r="B2920" s="4" t="str">
        <f>"2381209830"</f>
        <v>2381209830</v>
      </c>
      <c r="C2920" s="4">
        <v>0</v>
      </c>
      <c r="D2920" s="4" t="s">
        <v>5</v>
      </c>
    </row>
    <row r="2921" s="1" customFormat="1" spans="1:4">
      <c r="A2921" s="4" t="str">
        <f>"20230313"</f>
        <v>20230313</v>
      </c>
      <c r="B2921" s="4" t="str">
        <f>"2381209901"</f>
        <v>2381209901</v>
      </c>
      <c r="C2921" s="4">
        <v>0</v>
      </c>
      <c r="D2921" s="4" t="s">
        <v>5</v>
      </c>
    </row>
    <row r="2922" s="1" customFormat="1" spans="1:4">
      <c r="A2922" s="4" t="str">
        <f>"20230313"</f>
        <v>20230313</v>
      </c>
      <c r="B2922" s="4" t="str">
        <f>"2381209902"</f>
        <v>2381209902</v>
      </c>
      <c r="C2922" s="4">
        <v>0</v>
      </c>
      <c r="D2922" s="4" t="s">
        <v>5</v>
      </c>
    </row>
    <row r="2923" s="1" customFormat="1" spans="1:4">
      <c r="A2923" s="4" t="str">
        <f t="shared" ref="A2923:A2954" si="50">"20230314"</f>
        <v>20230314</v>
      </c>
      <c r="B2923" s="4" t="str">
        <f>"2381209907"</f>
        <v>2381209907</v>
      </c>
      <c r="C2923" s="4">
        <v>81.2</v>
      </c>
      <c r="D2923" s="4"/>
    </row>
    <row r="2924" s="1" customFormat="1" spans="1:4">
      <c r="A2924" s="4" t="str">
        <f t="shared" si="50"/>
        <v>20230314</v>
      </c>
      <c r="B2924" s="4" t="str">
        <f>"2381209912"</f>
        <v>2381209912</v>
      </c>
      <c r="C2924" s="4">
        <v>81</v>
      </c>
      <c r="D2924" s="4"/>
    </row>
    <row r="2925" s="1" customFormat="1" spans="1:4">
      <c r="A2925" s="4" t="str">
        <f t="shared" si="50"/>
        <v>20230314</v>
      </c>
      <c r="B2925" s="4" t="str">
        <f>"2381209925"</f>
        <v>2381209925</v>
      </c>
      <c r="C2925" s="4">
        <v>79</v>
      </c>
      <c r="D2925" s="4"/>
    </row>
    <row r="2926" s="1" customFormat="1" spans="1:4">
      <c r="A2926" s="4" t="str">
        <f t="shared" si="50"/>
        <v>20230314</v>
      </c>
      <c r="B2926" s="4" t="str">
        <f>"2381209928"</f>
        <v>2381209928</v>
      </c>
      <c r="C2926" s="4">
        <v>78.4</v>
      </c>
      <c r="D2926" s="4"/>
    </row>
    <row r="2927" s="1" customFormat="1" spans="1:4">
      <c r="A2927" s="4" t="str">
        <f t="shared" si="50"/>
        <v>20230314</v>
      </c>
      <c r="B2927" s="4" t="str">
        <f>"2381209906"</f>
        <v>2381209906</v>
      </c>
      <c r="C2927" s="4">
        <v>78.2</v>
      </c>
      <c r="D2927" s="4"/>
    </row>
    <row r="2928" s="1" customFormat="1" spans="1:4">
      <c r="A2928" s="4" t="str">
        <f t="shared" si="50"/>
        <v>20230314</v>
      </c>
      <c r="B2928" s="4" t="str">
        <f>"2381210004"</f>
        <v>2381210004</v>
      </c>
      <c r="C2928" s="4">
        <v>77.5</v>
      </c>
      <c r="D2928" s="4"/>
    </row>
    <row r="2929" s="1" customFormat="1" spans="1:4">
      <c r="A2929" s="4" t="str">
        <f t="shared" si="50"/>
        <v>20230314</v>
      </c>
      <c r="B2929" s="4" t="str">
        <f>"2381209926"</f>
        <v>2381209926</v>
      </c>
      <c r="C2929" s="4">
        <v>76</v>
      </c>
      <c r="D2929" s="4"/>
    </row>
    <row r="2930" s="1" customFormat="1" spans="1:4">
      <c r="A2930" s="4" t="str">
        <f t="shared" si="50"/>
        <v>20230314</v>
      </c>
      <c r="B2930" s="4" t="str">
        <f>"2381209924"</f>
        <v>2381209924</v>
      </c>
      <c r="C2930" s="4">
        <v>75.7</v>
      </c>
      <c r="D2930" s="4"/>
    </row>
    <row r="2931" s="1" customFormat="1" spans="1:4">
      <c r="A2931" s="4" t="str">
        <f t="shared" si="50"/>
        <v>20230314</v>
      </c>
      <c r="B2931" s="4" t="str">
        <f>"2381209923"</f>
        <v>2381209923</v>
      </c>
      <c r="C2931" s="4">
        <v>74.8</v>
      </c>
      <c r="D2931" s="4"/>
    </row>
    <row r="2932" s="1" customFormat="1" spans="1:4">
      <c r="A2932" s="4" t="str">
        <f t="shared" si="50"/>
        <v>20230314</v>
      </c>
      <c r="B2932" s="4" t="str">
        <f>"2381209922"</f>
        <v>2381209922</v>
      </c>
      <c r="C2932" s="4">
        <v>74</v>
      </c>
      <c r="D2932" s="4"/>
    </row>
    <row r="2933" s="1" customFormat="1" spans="1:4">
      <c r="A2933" s="4" t="str">
        <f t="shared" si="50"/>
        <v>20230314</v>
      </c>
      <c r="B2933" s="4" t="str">
        <f>"2381210005"</f>
        <v>2381210005</v>
      </c>
      <c r="C2933" s="4">
        <v>73.8</v>
      </c>
      <c r="D2933" s="4"/>
    </row>
    <row r="2934" s="1" customFormat="1" spans="1:4">
      <c r="A2934" s="4" t="str">
        <f t="shared" si="50"/>
        <v>20230314</v>
      </c>
      <c r="B2934" s="4" t="str">
        <f>"2381209917"</f>
        <v>2381209917</v>
      </c>
      <c r="C2934" s="4">
        <v>73.5</v>
      </c>
      <c r="D2934" s="4"/>
    </row>
    <row r="2935" s="1" customFormat="1" spans="1:4">
      <c r="A2935" s="4" t="str">
        <f t="shared" si="50"/>
        <v>20230314</v>
      </c>
      <c r="B2935" s="4" t="str">
        <f>"2381209920"</f>
        <v>2381209920</v>
      </c>
      <c r="C2935" s="4">
        <v>73.3</v>
      </c>
      <c r="D2935" s="4"/>
    </row>
    <row r="2936" s="1" customFormat="1" spans="1:4">
      <c r="A2936" s="4" t="str">
        <f t="shared" si="50"/>
        <v>20230314</v>
      </c>
      <c r="B2936" s="4" t="str">
        <f>"2381209914"</f>
        <v>2381209914</v>
      </c>
      <c r="C2936" s="4">
        <v>73.2</v>
      </c>
      <c r="D2936" s="4"/>
    </row>
    <row r="2937" s="1" customFormat="1" spans="1:4">
      <c r="A2937" s="4" t="str">
        <f t="shared" si="50"/>
        <v>20230314</v>
      </c>
      <c r="B2937" s="4" t="str">
        <f>"2381209915"</f>
        <v>2381209915</v>
      </c>
      <c r="C2937" s="4">
        <v>72.9</v>
      </c>
      <c r="D2937" s="4"/>
    </row>
    <row r="2938" s="1" customFormat="1" spans="1:4">
      <c r="A2938" s="4" t="str">
        <f t="shared" si="50"/>
        <v>20230314</v>
      </c>
      <c r="B2938" s="4" t="str">
        <f>"2381210006"</f>
        <v>2381210006</v>
      </c>
      <c r="C2938" s="4">
        <v>70.9</v>
      </c>
      <c r="D2938" s="4"/>
    </row>
    <row r="2939" s="1" customFormat="1" spans="1:4">
      <c r="A2939" s="4" t="str">
        <f t="shared" si="50"/>
        <v>20230314</v>
      </c>
      <c r="B2939" s="4" t="str">
        <f>"2381209910"</f>
        <v>2381209910</v>
      </c>
      <c r="C2939" s="4">
        <v>68.6</v>
      </c>
      <c r="D2939" s="4"/>
    </row>
    <row r="2940" s="1" customFormat="1" spans="1:4">
      <c r="A2940" s="4" t="str">
        <f t="shared" si="50"/>
        <v>20230314</v>
      </c>
      <c r="B2940" s="4" t="str">
        <f>"2381209921"</f>
        <v>2381209921</v>
      </c>
      <c r="C2940" s="4">
        <v>68.5</v>
      </c>
      <c r="D2940" s="4"/>
    </row>
    <row r="2941" s="1" customFormat="1" spans="1:4">
      <c r="A2941" s="4" t="str">
        <f t="shared" si="50"/>
        <v>20230314</v>
      </c>
      <c r="B2941" s="4" t="str">
        <f>"2381209916"</f>
        <v>2381209916</v>
      </c>
      <c r="C2941" s="4">
        <v>67.4</v>
      </c>
      <c r="D2941" s="4"/>
    </row>
    <row r="2942" s="1" customFormat="1" spans="1:4">
      <c r="A2942" s="4" t="str">
        <f t="shared" si="50"/>
        <v>20230314</v>
      </c>
      <c r="B2942" s="4" t="str">
        <f>"2381209918"</f>
        <v>2381209918</v>
      </c>
      <c r="C2942" s="4">
        <v>67.3</v>
      </c>
      <c r="D2942" s="4"/>
    </row>
    <row r="2943" s="1" customFormat="1" spans="1:4">
      <c r="A2943" s="4" t="str">
        <f t="shared" si="50"/>
        <v>20230314</v>
      </c>
      <c r="B2943" s="4" t="str">
        <f>"2381210003"</f>
        <v>2381210003</v>
      </c>
      <c r="C2943" s="4">
        <v>65.1</v>
      </c>
      <c r="D2943" s="4"/>
    </row>
    <row r="2944" s="1" customFormat="1" spans="1:4">
      <c r="A2944" s="4" t="str">
        <f t="shared" si="50"/>
        <v>20230314</v>
      </c>
      <c r="B2944" s="4" t="str">
        <f>"2381209909"</f>
        <v>2381209909</v>
      </c>
      <c r="C2944" s="4">
        <v>64.1</v>
      </c>
      <c r="D2944" s="4"/>
    </row>
    <row r="2945" s="1" customFormat="1" spans="1:4">
      <c r="A2945" s="4" t="str">
        <f t="shared" si="50"/>
        <v>20230314</v>
      </c>
      <c r="B2945" s="4" t="str">
        <f>"2381209930"</f>
        <v>2381209930</v>
      </c>
      <c r="C2945" s="4">
        <v>62</v>
      </c>
      <c r="D2945" s="4"/>
    </row>
    <row r="2946" s="1" customFormat="1" spans="1:4">
      <c r="A2946" s="4" t="str">
        <f t="shared" si="50"/>
        <v>20230314</v>
      </c>
      <c r="B2946" s="4" t="str">
        <f>"2381209929"</f>
        <v>2381209929</v>
      </c>
      <c r="C2946" s="4">
        <v>61.7</v>
      </c>
      <c r="D2946" s="4"/>
    </row>
    <row r="2947" s="1" customFormat="1" spans="1:4">
      <c r="A2947" s="4" t="str">
        <f t="shared" si="50"/>
        <v>20230314</v>
      </c>
      <c r="B2947" s="4" t="str">
        <f>"2381209927"</f>
        <v>2381209927</v>
      </c>
      <c r="C2947" s="4">
        <v>61</v>
      </c>
      <c r="D2947" s="4"/>
    </row>
    <row r="2948" s="1" customFormat="1" spans="1:4">
      <c r="A2948" s="4" t="str">
        <f t="shared" si="50"/>
        <v>20230314</v>
      </c>
      <c r="B2948" s="4" t="str">
        <f>"2381209919"</f>
        <v>2381209919</v>
      </c>
      <c r="C2948" s="4">
        <v>60.3</v>
      </c>
      <c r="D2948" s="4"/>
    </row>
    <row r="2949" s="1" customFormat="1" spans="1:4">
      <c r="A2949" s="4" t="str">
        <f t="shared" si="50"/>
        <v>20230314</v>
      </c>
      <c r="B2949" s="4" t="str">
        <f>"2381209905"</f>
        <v>2381209905</v>
      </c>
      <c r="C2949" s="4">
        <v>0</v>
      </c>
      <c r="D2949" s="4" t="s">
        <v>5</v>
      </c>
    </row>
    <row r="2950" s="1" customFormat="1" spans="1:4">
      <c r="A2950" s="4" t="str">
        <f t="shared" si="50"/>
        <v>20230314</v>
      </c>
      <c r="B2950" s="4" t="str">
        <f>"2381209908"</f>
        <v>2381209908</v>
      </c>
      <c r="C2950" s="4">
        <v>0</v>
      </c>
      <c r="D2950" s="4" t="s">
        <v>5</v>
      </c>
    </row>
    <row r="2951" s="1" customFormat="1" spans="1:4">
      <c r="A2951" s="4" t="str">
        <f t="shared" si="50"/>
        <v>20230314</v>
      </c>
      <c r="B2951" s="4" t="str">
        <f>"2381209911"</f>
        <v>2381209911</v>
      </c>
      <c r="C2951" s="4">
        <v>0</v>
      </c>
      <c r="D2951" s="4" t="s">
        <v>5</v>
      </c>
    </row>
    <row r="2952" s="1" customFormat="1" spans="1:4">
      <c r="A2952" s="4" t="str">
        <f t="shared" si="50"/>
        <v>20230314</v>
      </c>
      <c r="B2952" s="4" t="str">
        <f>"2381209913"</f>
        <v>2381209913</v>
      </c>
      <c r="C2952" s="4">
        <v>0</v>
      </c>
      <c r="D2952" s="4" t="s">
        <v>5</v>
      </c>
    </row>
    <row r="2953" s="1" customFormat="1" spans="1:4">
      <c r="A2953" s="4" t="str">
        <f t="shared" si="50"/>
        <v>20230314</v>
      </c>
      <c r="B2953" s="4" t="str">
        <f>"2381210001"</f>
        <v>2381210001</v>
      </c>
      <c r="C2953" s="4">
        <v>0</v>
      </c>
      <c r="D2953" s="4" t="s">
        <v>5</v>
      </c>
    </row>
    <row r="2954" s="1" customFormat="1" spans="1:4">
      <c r="A2954" s="4" t="str">
        <f t="shared" si="50"/>
        <v>20230314</v>
      </c>
      <c r="B2954" s="4" t="str">
        <f>"2381210002"</f>
        <v>2381210002</v>
      </c>
      <c r="C2954" s="4">
        <v>0</v>
      </c>
      <c r="D2954" s="4" t="s">
        <v>5</v>
      </c>
    </row>
    <row r="2955" s="1" customFormat="1" spans="1:4">
      <c r="A2955" s="4" t="str">
        <f t="shared" ref="A2955:A3013" si="51">"20230315"</f>
        <v>20230315</v>
      </c>
      <c r="B2955" s="4" t="str">
        <f>"2381210022"</f>
        <v>2381210022</v>
      </c>
      <c r="C2955" s="4">
        <v>85.8</v>
      </c>
      <c r="D2955" s="4"/>
    </row>
    <row r="2956" s="1" customFormat="1" spans="1:4">
      <c r="A2956" s="4" t="str">
        <f t="shared" si="51"/>
        <v>20230315</v>
      </c>
      <c r="B2956" s="4" t="str">
        <f>"2381210029"</f>
        <v>2381210029</v>
      </c>
      <c r="C2956" s="4">
        <v>85.2</v>
      </c>
      <c r="D2956" s="4"/>
    </row>
    <row r="2957" s="1" customFormat="1" spans="1:4">
      <c r="A2957" s="4" t="str">
        <f t="shared" si="51"/>
        <v>20230315</v>
      </c>
      <c r="B2957" s="4" t="str">
        <f>"2381210011"</f>
        <v>2381210011</v>
      </c>
      <c r="C2957" s="4">
        <v>81.8</v>
      </c>
      <c r="D2957" s="4"/>
    </row>
    <row r="2958" s="1" customFormat="1" spans="1:4">
      <c r="A2958" s="4" t="str">
        <f t="shared" si="51"/>
        <v>20230315</v>
      </c>
      <c r="B2958" s="4" t="str">
        <f>"2381210125"</f>
        <v>2381210125</v>
      </c>
      <c r="C2958" s="4">
        <v>79.3</v>
      </c>
      <c r="D2958" s="4"/>
    </row>
    <row r="2959" s="1" customFormat="1" spans="1:4">
      <c r="A2959" s="4" t="str">
        <f t="shared" si="51"/>
        <v>20230315</v>
      </c>
      <c r="B2959" s="4" t="str">
        <f>"2381210103"</f>
        <v>2381210103</v>
      </c>
      <c r="C2959" s="4">
        <v>79</v>
      </c>
      <c r="D2959" s="4"/>
    </row>
    <row r="2960" s="1" customFormat="1" spans="1:4">
      <c r="A2960" s="4" t="str">
        <f t="shared" si="51"/>
        <v>20230315</v>
      </c>
      <c r="B2960" s="4" t="str">
        <f>"2381210008"</f>
        <v>2381210008</v>
      </c>
      <c r="C2960" s="4">
        <v>78</v>
      </c>
      <c r="D2960" s="4"/>
    </row>
    <row r="2961" s="1" customFormat="1" spans="1:4">
      <c r="A2961" s="4" t="str">
        <f t="shared" si="51"/>
        <v>20230315</v>
      </c>
      <c r="B2961" s="4" t="str">
        <f>"2381210112"</f>
        <v>2381210112</v>
      </c>
      <c r="C2961" s="4">
        <v>77.9</v>
      </c>
      <c r="D2961" s="4"/>
    </row>
    <row r="2962" s="1" customFormat="1" spans="1:4">
      <c r="A2962" s="4" t="str">
        <f t="shared" si="51"/>
        <v>20230315</v>
      </c>
      <c r="B2962" s="4" t="str">
        <f>"2381210023"</f>
        <v>2381210023</v>
      </c>
      <c r="C2962" s="4">
        <v>77.2</v>
      </c>
      <c r="D2962" s="4"/>
    </row>
    <row r="2963" s="1" customFormat="1" spans="1:4">
      <c r="A2963" s="4" t="str">
        <f t="shared" si="51"/>
        <v>20230315</v>
      </c>
      <c r="B2963" s="4" t="str">
        <f>"2381210110"</f>
        <v>2381210110</v>
      </c>
      <c r="C2963" s="4">
        <v>76.5</v>
      </c>
      <c r="D2963" s="4"/>
    </row>
    <row r="2964" s="1" customFormat="1" spans="1:4">
      <c r="A2964" s="4" t="str">
        <f t="shared" si="51"/>
        <v>20230315</v>
      </c>
      <c r="B2964" s="4" t="str">
        <f>"2381210014"</f>
        <v>2381210014</v>
      </c>
      <c r="C2964" s="4">
        <v>74.7</v>
      </c>
      <c r="D2964" s="4"/>
    </row>
    <row r="2965" s="1" customFormat="1" spans="1:4">
      <c r="A2965" s="4" t="str">
        <f t="shared" si="51"/>
        <v>20230315</v>
      </c>
      <c r="B2965" s="4" t="str">
        <f>"2381210104"</f>
        <v>2381210104</v>
      </c>
      <c r="C2965" s="4">
        <v>73.6</v>
      </c>
      <c r="D2965" s="4"/>
    </row>
    <row r="2966" s="1" customFormat="1" spans="1:4">
      <c r="A2966" s="4" t="str">
        <f t="shared" si="51"/>
        <v>20230315</v>
      </c>
      <c r="B2966" s="4" t="str">
        <f>"2381210010"</f>
        <v>2381210010</v>
      </c>
      <c r="C2966" s="4">
        <v>73.5</v>
      </c>
      <c r="D2966" s="4"/>
    </row>
    <row r="2967" s="1" customFormat="1" spans="1:4">
      <c r="A2967" s="4" t="str">
        <f t="shared" si="51"/>
        <v>20230315</v>
      </c>
      <c r="B2967" s="4" t="str">
        <f>"2381210028"</f>
        <v>2381210028</v>
      </c>
      <c r="C2967" s="4">
        <v>73.1</v>
      </c>
      <c r="D2967" s="4"/>
    </row>
    <row r="2968" s="1" customFormat="1" spans="1:4">
      <c r="A2968" s="4" t="str">
        <f t="shared" si="51"/>
        <v>20230315</v>
      </c>
      <c r="B2968" s="4" t="str">
        <f>"2381210130"</f>
        <v>2381210130</v>
      </c>
      <c r="C2968" s="4">
        <v>73.1</v>
      </c>
      <c r="D2968" s="4"/>
    </row>
    <row r="2969" s="1" customFormat="1" spans="1:4">
      <c r="A2969" s="4" t="str">
        <f t="shared" si="51"/>
        <v>20230315</v>
      </c>
      <c r="B2969" s="4" t="str">
        <f>"2381210018"</f>
        <v>2381210018</v>
      </c>
      <c r="C2969" s="4">
        <v>72.7</v>
      </c>
      <c r="D2969" s="4"/>
    </row>
    <row r="2970" s="1" customFormat="1" spans="1:4">
      <c r="A2970" s="4" t="str">
        <f t="shared" si="51"/>
        <v>20230315</v>
      </c>
      <c r="B2970" s="4" t="str">
        <f>"2381210202"</f>
        <v>2381210202</v>
      </c>
      <c r="C2970" s="4">
        <v>71.2</v>
      </c>
      <c r="D2970" s="4"/>
    </row>
    <row r="2971" s="1" customFormat="1" spans="1:4">
      <c r="A2971" s="4" t="str">
        <f t="shared" si="51"/>
        <v>20230315</v>
      </c>
      <c r="B2971" s="4" t="str">
        <f>"2381210203"</f>
        <v>2381210203</v>
      </c>
      <c r="C2971" s="4">
        <v>71</v>
      </c>
      <c r="D2971" s="4"/>
    </row>
    <row r="2972" s="1" customFormat="1" spans="1:4">
      <c r="A2972" s="4" t="str">
        <f t="shared" si="51"/>
        <v>20230315</v>
      </c>
      <c r="B2972" s="4" t="str">
        <f>"2381210118"</f>
        <v>2381210118</v>
      </c>
      <c r="C2972" s="4">
        <v>70.8</v>
      </c>
      <c r="D2972" s="4"/>
    </row>
    <row r="2973" s="1" customFormat="1" spans="1:4">
      <c r="A2973" s="4" t="str">
        <f t="shared" si="51"/>
        <v>20230315</v>
      </c>
      <c r="B2973" s="4" t="str">
        <f>"2381210126"</f>
        <v>2381210126</v>
      </c>
      <c r="C2973" s="4">
        <v>69.8</v>
      </c>
      <c r="D2973" s="4"/>
    </row>
    <row r="2974" s="1" customFormat="1" spans="1:4">
      <c r="A2974" s="4" t="str">
        <f t="shared" si="51"/>
        <v>20230315</v>
      </c>
      <c r="B2974" s="4" t="str">
        <f>"2381210124"</f>
        <v>2381210124</v>
      </c>
      <c r="C2974" s="4">
        <v>69</v>
      </c>
      <c r="D2974" s="4"/>
    </row>
    <row r="2975" s="1" customFormat="1" spans="1:4">
      <c r="A2975" s="4" t="str">
        <f t="shared" si="51"/>
        <v>20230315</v>
      </c>
      <c r="B2975" s="4" t="str">
        <f>"2381210009"</f>
        <v>2381210009</v>
      </c>
      <c r="C2975" s="4">
        <v>68.4</v>
      </c>
      <c r="D2975" s="4"/>
    </row>
    <row r="2976" s="1" customFormat="1" spans="1:4">
      <c r="A2976" s="4" t="str">
        <f t="shared" si="51"/>
        <v>20230315</v>
      </c>
      <c r="B2976" s="4" t="str">
        <f>"2381210120"</f>
        <v>2381210120</v>
      </c>
      <c r="C2976" s="4">
        <v>67.7</v>
      </c>
      <c r="D2976" s="4"/>
    </row>
    <row r="2977" s="1" customFormat="1" spans="1:4">
      <c r="A2977" s="4" t="str">
        <f t="shared" si="51"/>
        <v>20230315</v>
      </c>
      <c r="B2977" s="4" t="str">
        <f>"2381210123"</f>
        <v>2381210123</v>
      </c>
      <c r="C2977" s="4">
        <v>66.3</v>
      </c>
      <c r="D2977" s="4"/>
    </row>
    <row r="2978" s="1" customFormat="1" spans="1:4">
      <c r="A2978" s="4" t="str">
        <f t="shared" si="51"/>
        <v>20230315</v>
      </c>
      <c r="B2978" s="4" t="str">
        <f>"2381210015"</f>
        <v>2381210015</v>
      </c>
      <c r="C2978" s="4">
        <v>66.1</v>
      </c>
      <c r="D2978" s="4"/>
    </row>
    <row r="2979" s="1" customFormat="1" spans="1:4">
      <c r="A2979" s="4" t="str">
        <f t="shared" si="51"/>
        <v>20230315</v>
      </c>
      <c r="B2979" s="4" t="str">
        <f>"2381210025"</f>
        <v>2381210025</v>
      </c>
      <c r="C2979" s="4">
        <v>65.2</v>
      </c>
      <c r="D2979" s="4"/>
    </row>
    <row r="2980" s="1" customFormat="1" spans="1:4">
      <c r="A2980" s="4" t="str">
        <f t="shared" si="51"/>
        <v>20230315</v>
      </c>
      <c r="B2980" s="4" t="str">
        <f>"2381210116"</f>
        <v>2381210116</v>
      </c>
      <c r="C2980" s="4">
        <v>65.2</v>
      </c>
      <c r="D2980" s="4"/>
    </row>
    <row r="2981" s="1" customFormat="1" spans="1:4">
      <c r="A2981" s="4" t="str">
        <f t="shared" si="51"/>
        <v>20230315</v>
      </c>
      <c r="B2981" s="4" t="str">
        <f>"2381210109"</f>
        <v>2381210109</v>
      </c>
      <c r="C2981" s="4">
        <v>64.1</v>
      </c>
      <c r="D2981" s="4"/>
    </row>
    <row r="2982" s="1" customFormat="1" spans="1:4">
      <c r="A2982" s="4" t="str">
        <f t="shared" si="51"/>
        <v>20230315</v>
      </c>
      <c r="B2982" s="4" t="str">
        <f>"2381210113"</f>
        <v>2381210113</v>
      </c>
      <c r="C2982" s="4">
        <v>64.1</v>
      </c>
      <c r="D2982" s="4"/>
    </row>
    <row r="2983" s="1" customFormat="1" spans="1:4">
      <c r="A2983" s="4" t="str">
        <f t="shared" si="51"/>
        <v>20230315</v>
      </c>
      <c r="B2983" s="4" t="str">
        <f>"2381210105"</f>
        <v>2381210105</v>
      </c>
      <c r="C2983" s="4">
        <v>64</v>
      </c>
      <c r="D2983" s="4"/>
    </row>
    <row r="2984" s="1" customFormat="1" spans="1:4">
      <c r="A2984" s="4" t="str">
        <f t="shared" si="51"/>
        <v>20230315</v>
      </c>
      <c r="B2984" s="4" t="str">
        <f>"2381210030"</f>
        <v>2381210030</v>
      </c>
      <c r="C2984" s="4">
        <v>63.2</v>
      </c>
      <c r="D2984" s="4"/>
    </row>
    <row r="2985" s="1" customFormat="1" spans="1:4">
      <c r="A2985" s="4" t="str">
        <f t="shared" si="51"/>
        <v>20230315</v>
      </c>
      <c r="B2985" s="4" t="str">
        <f>"2381210012"</f>
        <v>2381210012</v>
      </c>
      <c r="C2985" s="4">
        <v>62.7</v>
      </c>
      <c r="D2985" s="4"/>
    </row>
    <row r="2986" s="1" customFormat="1" spans="1:4">
      <c r="A2986" s="4" t="str">
        <f t="shared" si="51"/>
        <v>20230315</v>
      </c>
      <c r="B2986" s="4" t="str">
        <f>"2381210129"</f>
        <v>2381210129</v>
      </c>
      <c r="C2986" s="4">
        <v>62.6</v>
      </c>
      <c r="D2986" s="4"/>
    </row>
    <row r="2987" s="1" customFormat="1" spans="1:4">
      <c r="A2987" s="4" t="str">
        <f t="shared" si="51"/>
        <v>20230315</v>
      </c>
      <c r="B2987" s="4" t="str">
        <f>"2381210027"</f>
        <v>2381210027</v>
      </c>
      <c r="C2987" s="4">
        <v>59.8</v>
      </c>
      <c r="D2987" s="4"/>
    </row>
    <row r="2988" s="1" customFormat="1" spans="1:4">
      <c r="A2988" s="4" t="str">
        <f t="shared" si="51"/>
        <v>20230315</v>
      </c>
      <c r="B2988" s="4" t="str">
        <f>"2381210016"</f>
        <v>2381210016</v>
      </c>
      <c r="C2988" s="4">
        <v>59.6</v>
      </c>
      <c r="D2988" s="4"/>
    </row>
    <row r="2989" s="1" customFormat="1" spans="1:4">
      <c r="A2989" s="4" t="str">
        <f t="shared" si="51"/>
        <v>20230315</v>
      </c>
      <c r="B2989" s="4" t="str">
        <f>"2381210017"</f>
        <v>2381210017</v>
      </c>
      <c r="C2989" s="4">
        <v>55.9</v>
      </c>
      <c r="D2989" s="4"/>
    </row>
    <row r="2990" s="1" customFormat="1" spans="1:4">
      <c r="A2990" s="4" t="str">
        <f t="shared" si="51"/>
        <v>20230315</v>
      </c>
      <c r="B2990" s="4" t="str">
        <f>"2381210107"</f>
        <v>2381210107</v>
      </c>
      <c r="C2990" s="4">
        <v>54.2</v>
      </c>
      <c r="D2990" s="4"/>
    </row>
    <row r="2991" s="1" customFormat="1" spans="1:4">
      <c r="A2991" s="4" t="str">
        <f t="shared" si="51"/>
        <v>20230315</v>
      </c>
      <c r="B2991" s="4" t="str">
        <f>"2381210106"</f>
        <v>2381210106</v>
      </c>
      <c r="C2991" s="4">
        <v>51.9</v>
      </c>
      <c r="D2991" s="4"/>
    </row>
    <row r="2992" s="1" customFormat="1" spans="1:4">
      <c r="A2992" s="4" t="str">
        <f t="shared" si="51"/>
        <v>20230315</v>
      </c>
      <c r="B2992" s="4" t="str">
        <f>"2381210007"</f>
        <v>2381210007</v>
      </c>
      <c r="C2992" s="4">
        <v>0</v>
      </c>
      <c r="D2992" s="4" t="s">
        <v>5</v>
      </c>
    </row>
    <row r="2993" s="1" customFormat="1" spans="1:4">
      <c r="A2993" s="4" t="str">
        <f t="shared" si="51"/>
        <v>20230315</v>
      </c>
      <c r="B2993" s="4" t="str">
        <f>"2381210013"</f>
        <v>2381210013</v>
      </c>
      <c r="C2993" s="4">
        <v>0</v>
      </c>
      <c r="D2993" s="4" t="s">
        <v>5</v>
      </c>
    </row>
    <row r="2994" s="1" customFormat="1" spans="1:4">
      <c r="A2994" s="4" t="str">
        <f t="shared" si="51"/>
        <v>20230315</v>
      </c>
      <c r="B2994" s="4" t="str">
        <f>"2381210019"</f>
        <v>2381210019</v>
      </c>
      <c r="C2994" s="4">
        <v>0</v>
      </c>
      <c r="D2994" s="4" t="s">
        <v>5</v>
      </c>
    </row>
    <row r="2995" s="1" customFormat="1" spans="1:4">
      <c r="A2995" s="4" t="str">
        <f t="shared" si="51"/>
        <v>20230315</v>
      </c>
      <c r="B2995" s="4" t="str">
        <f>"2381210020"</f>
        <v>2381210020</v>
      </c>
      <c r="C2995" s="4">
        <v>0</v>
      </c>
      <c r="D2995" s="4" t="s">
        <v>5</v>
      </c>
    </row>
    <row r="2996" s="1" customFormat="1" spans="1:4">
      <c r="A2996" s="4" t="str">
        <f t="shared" si="51"/>
        <v>20230315</v>
      </c>
      <c r="B2996" s="4" t="str">
        <f>"2381210021"</f>
        <v>2381210021</v>
      </c>
      <c r="C2996" s="4">
        <v>0</v>
      </c>
      <c r="D2996" s="4" t="s">
        <v>5</v>
      </c>
    </row>
    <row r="2997" s="1" customFormat="1" spans="1:4">
      <c r="A2997" s="4" t="str">
        <f t="shared" si="51"/>
        <v>20230315</v>
      </c>
      <c r="B2997" s="4" t="str">
        <f>"2381210024"</f>
        <v>2381210024</v>
      </c>
      <c r="C2997" s="4">
        <v>0</v>
      </c>
      <c r="D2997" s="4" t="s">
        <v>5</v>
      </c>
    </row>
    <row r="2998" s="1" customFormat="1" spans="1:4">
      <c r="A2998" s="4" t="str">
        <f t="shared" si="51"/>
        <v>20230315</v>
      </c>
      <c r="B2998" s="4" t="str">
        <f>"2381210026"</f>
        <v>2381210026</v>
      </c>
      <c r="C2998" s="4">
        <v>0</v>
      </c>
      <c r="D2998" s="4" t="s">
        <v>5</v>
      </c>
    </row>
    <row r="2999" s="1" customFormat="1" spans="1:4">
      <c r="A2999" s="4" t="str">
        <f t="shared" si="51"/>
        <v>20230315</v>
      </c>
      <c r="B2999" s="4" t="str">
        <f>"2381210101"</f>
        <v>2381210101</v>
      </c>
      <c r="C2999" s="4">
        <v>0</v>
      </c>
      <c r="D2999" s="4" t="s">
        <v>5</v>
      </c>
    </row>
    <row r="3000" s="1" customFormat="1" spans="1:4">
      <c r="A3000" s="4" t="str">
        <f t="shared" si="51"/>
        <v>20230315</v>
      </c>
      <c r="B3000" s="4" t="str">
        <f>"2381210102"</f>
        <v>2381210102</v>
      </c>
      <c r="C3000" s="4">
        <v>0</v>
      </c>
      <c r="D3000" s="4" t="s">
        <v>5</v>
      </c>
    </row>
    <row r="3001" s="1" customFormat="1" spans="1:4">
      <c r="A3001" s="4" t="str">
        <f t="shared" si="51"/>
        <v>20230315</v>
      </c>
      <c r="B3001" s="4" t="str">
        <f>"2381210108"</f>
        <v>2381210108</v>
      </c>
      <c r="C3001" s="4">
        <v>0</v>
      </c>
      <c r="D3001" s="4" t="s">
        <v>5</v>
      </c>
    </row>
    <row r="3002" s="1" customFormat="1" spans="1:4">
      <c r="A3002" s="4" t="str">
        <f t="shared" si="51"/>
        <v>20230315</v>
      </c>
      <c r="B3002" s="4" t="str">
        <f>"2381210111"</f>
        <v>2381210111</v>
      </c>
      <c r="C3002" s="4">
        <v>0</v>
      </c>
      <c r="D3002" s="4" t="s">
        <v>5</v>
      </c>
    </row>
    <row r="3003" s="1" customFormat="1" spans="1:4">
      <c r="A3003" s="4" t="str">
        <f t="shared" si="51"/>
        <v>20230315</v>
      </c>
      <c r="B3003" s="4" t="str">
        <f>"2381210114"</f>
        <v>2381210114</v>
      </c>
      <c r="C3003" s="4">
        <v>0</v>
      </c>
      <c r="D3003" s="4" t="s">
        <v>5</v>
      </c>
    </row>
    <row r="3004" s="1" customFormat="1" spans="1:4">
      <c r="A3004" s="4" t="str">
        <f t="shared" si="51"/>
        <v>20230315</v>
      </c>
      <c r="B3004" s="4" t="str">
        <f>"2381210115"</f>
        <v>2381210115</v>
      </c>
      <c r="C3004" s="4">
        <v>0</v>
      </c>
      <c r="D3004" s="4" t="s">
        <v>5</v>
      </c>
    </row>
    <row r="3005" s="1" customFormat="1" spans="1:4">
      <c r="A3005" s="4" t="str">
        <f t="shared" si="51"/>
        <v>20230315</v>
      </c>
      <c r="B3005" s="4" t="str">
        <f>"2381210117"</f>
        <v>2381210117</v>
      </c>
      <c r="C3005" s="4">
        <v>0</v>
      </c>
      <c r="D3005" s="4" t="s">
        <v>5</v>
      </c>
    </row>
    <row r="3006" s="1" customFormat="1" spans="1:4">
      <c r="A3006" s="4" t="str">
        <f t="shared" si="51"/>
        <v>20230315</v>
      </c>
      <c r="B3006" s="4" t="str">
        <f>"2381210119"</f>
        <v>2381210119</v>
      </c>
      <c r="C3006" s="4">
        <v>0</v>
      </c>
      <c r="D3006" s="4" t="s">
        <v>5</v>
      </c>
    </row>
    <row r="3007" s="1" customFormat="1" spans="1:4">
      <c r="A3007" s="4" t="str">
        <f t="shared" si="51"/>
        <v>20230315</v>
      </c>
      <c r="B3007" s="4" t="str">
        <f>"2381210121"</f>
        <v>2381210121</v>
      </c>
      <c r="C3007" s="4">
        <v>0</v>
      </c>
      <c r="D3007" s="4" t="s">
        <v>5</v>
      </c>
    </row>
    <row r="3008" s="1" customFormat="1" spans="1:4">
      <c r="A3008" s="4" t="str">
        <f t="shared" si="51"/>
        <v>20230315</v>
      </c>
      <c r="B3008" s="4" t="str">
        <f>"2381210122"</f>
        <v>2381210122</v>
      </c>
      <c r="C3008" s="4">
        <v>0</v>
      </c>
      <c r="D3008" s="4" t="s">
        <v>5</v>
      </c>
    </row>
    <row r="3009" s="1" customFormat="1" spans="1:4">
      <c r="A3009" s="4" t="str">
        <f t="shared" si="51"/>
        <v>20230315</v>
      </c>
      <c r="B3009" s="4" t="str">
        <f>"2381210127"</f>
        <v>2381210127</v>
      </c>
      <c r="C3009" s="4">
        <v>0</v>
      </c>
      <c r="D3009" s="4" t="s">
        <v>5</v>
      </c>
    </row>
    <row r="3010" s="1" customFormat="1" spans="1:4">
      <c r="A3010" s="4" t="str">
        <f t="shared" si="51"/>
        <v>20230315</v>
      </c>
      <c r="B3010" s="4" t="str">
        <f>"2381210128"</f>
        <v>2381210128</v>
      </c>
      <c r="C3010" s="4">
        <v>0</v>
      </c>
      <c r="D3010" s="4" t="s">
        <v>5</v>
      </c>
    </row>
    <row r="3011" s="1" customFormat="1" spans="1:4">
      <c r="A3011" s="4" t="str">
        <f t="shared" si="51"/>
        <v>20230315</v>
      </c>
      <c r="B3011" s="4" t="str">
        <f>"2381210201"</f>
        <v>2381210201</v>
      </c>
      <c r="C3011" s="4">
        <v>0</v>
      </c>
      <c r="D3011" s="4" t="s">
        <v>5</v>
      </c>
    </row>
    <row r="3012" s="1" customFormat="1" spans="1:4">
      <c r="A3012" s="4" t="str">
        <f t="shared" si="51"/>
        <v>20230315</v>
      </c>
      <c r="B3012" s="4" t="str">
        <f>"2381210204"</f>
        <v>2381210204</v>
      </c>
      <c r="C3012" s="4">
        <v>0</v>
      </c>
      <c r="D3012" s="4" t="s">
        <v>5</v>
      </c>
    </row>
    <row r="3013" s="1" customFormat="1" spans="1:4">
      <c r="A3013" s="4" t="str">
        <f t="shared" si="51"/>
        <v>20230315</v>
      </c>
      <c r="B3013" s="4" t="str">
        <f>"2381210205"</f>
        <v>2381210205</v>
      </c>
      <c r="C3013" s="4">
        <v>0</v>
      </c>
      <c r="D3013" s="4" t="s">
        <v>5</v>
      </c>
    </row>
    <row r="3014" s="1" customFormat="1" spans="1:4">
      <c r="A3014" s="4" t="str">
        <f t="shared" ref="A3014:A3077" si="52">"20230316"</f>
        <v>20230316</v>
      </c>
      <c r="B3014" s="4" t="str">
        <f>"2381210229"</f>
        <v>2381210229</v>
      </c>
      <c r="C3014" s="4">
        <v>89.4</v>
      </c>
      <c r="D3014" s="4"/>
    </row>
    <row r="3015" s="1" customFormat="1" spans="1:4">
      <c r="A3015" s="4" t="str">
        <f t="shared" si="52"/>
        <v>20230316</v>
      </c>
      <c r="B3015" s="4" t="str">
        <f>"2381210314"</f>
        <v>2381210314</v>
      </c>
      <c r="C3015" s="4">
        <v>89.2</v>
      </c>
      <c r="D3015" s="4"/>
    </row>
    <row r="3016" s="1" customFormat="1" spans="1:4">
      <c r="A3016" s="4" t="str">
        <f t="shared" si="52"/>
        <v>20230316</v>
      </c>
      <c r="B3016" s="4" t="str">
        <f>"2381210320"</f>
        <v>2381210320</v>
      </c>
      <c r="C3016" s="4">
        <v>89.2</v>
      </c>
      <c r="D3016" s="4"/>
    </row>
    <row r="3017" s="1" customFormat="1" spans="1:4">
      <c r="A3017" s="4" t="str">
        <f t="shared" si="52"/>
        <v>20230316</v>
      </c>
      <c r="B3017" s="4" t="str">
        <f>"2381210327"</f>
        <v>2381210327</v>
      </c>
      <c r="C3017" s="4">
        <v>88.9</v>
      </c>
      <c r="D3017" s="4"/>
    </row>
    <row r="3018" s="1" customFormat="1" spans="1:4">
      <c r="A3018" s="4" t="str">
        <f t="shared" si="52"/>
        <v>20230316</v>
      </c>
      <c r="B3018" s="4" t="str">
        <f>"2381210414"</f>
        <v>2381210414</v>
      </c>
      <c r="C3018" s="4">
        <v>86</v>
      </c>
      <c r="D3018" s="4"/>
    </row>
    <row r="3019" s="1" customFormat="1" spans="1:4">
      <c r="A3019" s="4" t="str">
        <f t="shared" si="52"/>
        <v>20230316</v>
      </c>
      <c r="B3019" s="4" t="str">
        <f>"2381210211"</f>
        <v>2381210211</v>
      </c>
      <c r="C3019" s="4">
        <v>84.9</v>
      </c>
      <c r="D3019" s="4"/>
    </row>
    <row r="3020" s="1" customFormat="1" spans="1:4">
      <c r="A3020" s="4" t="str">
        <f t="shared" si="52"/>
        <v>20230316</v>
      </c>
      <c r="B3020" s="4" t="str">
        <f>"2381210217"</f>
        <v>2381210217</v>
      </c>
      <c r="C3020" s="4">
        <v>84.3</v>
      </c>
      <c r="D3020" s="4"/>
    </row>
    <row r="3021" s="1" customFormat="1" spans="1:4">
      <c r="A3021" s="4" t="str">
        <f t="shared" si="52"/>
        <v>20230316</v>
      </c>
      <c r="B3021" s="4" t="str">
        <f>"2381210407"</f>
        <v>2381210407</v>
      </c>
      <c r="C3021" s="4">
        <v>81.9</v>
      </c>
      <c r="D3021" s="4"/>
    </row>
    <row r="3022" s="1" customFormat="1" spans="1:4">
      <c r="A3022" s="4" t="str">
        <f t="shared" si="52"/>
        <v>20230316</v>
      </c>
      <c r="B3022" s="4" t="str">
        <f>"2381210412"</f>
        <v>2381210412</v>
      </c>
      <c r="C3022" s="4">
        <v>81.9</v>
      </c>
      <c r="D3022" s="4"/>
    </row>
    <row r="3023" s="1" customFormat="1" spans="1:4">
      <c r="A3023" s="4" t="str">
        <f t="shared" si="52"/>
        <v>20230316</v>
      </c>
      <c r="B3023" s="4" t="str">
        <f>"2381210301"</f>
        <v>2381210301</v>
      </c>
      <c r="C3023" s="4">
        <v>81.7</v>
      </c>
      <c r="D3023" s="4"/>
    </row>
    <row r="3024" s="1" customFormat="1" spans="1:4">
      <c r="A3024" s="4" t="str">
        <f t="shared" si="52"/>
        <v>20230316</v>
      </c>
      <c r="B3024" s="4" t="str">
        <f>"2381210309"</f>
        <v>2381210309</v>
      </c>
      <c r="C3024" s="4">
        <v>80</v>
      </c>
      <c r="D3024" s="4"/>
    </row>
    <row r="3025" s="1" customFormat="1" spans="1:4">
      <c r="A3025" s="4" t="str">
        <f t="shared" si="52"/>
        <v>20230316</v>
      </c>
      <c r="B3025" s="4" t="str">
        <f>"2381210330"</f>
        <v>2381210330</v>
      </c>
      <c r="C3025" s="4">
        <v>78.9</v>
      </c>
      <c r="D3025" s="4"/>
    </row>
    <row r="3026" s="1" customFormat="1" spans="1:4">
      <c r="A3026" s="4" t="str">
        <f t="shared" si="52"/>
        <v>20230316</v>
      </c>
      <c r="B3026" s="4" t="str">
        <f>"2381210313"</f>
        <v>2381210313</v>
      </c>
      <c r="C3026" s="4">
        <v>77.5</v>
      </c>
      <c r="D3026" s="4"/>
    </row>
    <row r="3027" s="1" customFormat="1" spans="1:4">
      <c r="A3027" s="4" t="str">
        <f t="shared" si="52"/>
        <v>20230316</v>
      </c>
      <c r="B3027" s="4" t="str">
        <f>"2381210405"</f>
        <v>2381210405</v>
      </c>
      <c r="C3027" s="4">
        <v>77.5</v>
      </c>
      <c r="D3027" s="4"/>
    </row>
    <row r="3028" s="1" customFormat="1" spans="1:4">
      <c r="A3028" s="4" t="str">
        <f t="shared" si="52"/>
        <v>20230316</v>
      </c>
      <c r="B3028" s="4" t="str">
        <f>"2381210305"</f>
        <v>2381210305</v>
      </c>
      <c r="C3028" s="4">
        <v>77</v>
      </c>
      <c r="D3028" s="4"/>
    </row>
    <row r="3029" s="1" customFormat="1" spans="1:4">
      <c r="A3029" s="4" t="str">
        <f t="shared" si="52"/>
        <v>20230316</v>
      </c>
      <c r="B3029" s="4" t="str">
        <f>"2381210316"</f>
        <v>2381210316</v>
      </c>
      <c r="C3029" s="4">
        <v>76.9</v>
      </c>
      <c r="D3029" s="4"/>
    </row>
    <row r="3030" s="1" customFormat="1" spans="1:4">
      <c r="A3030" s="4" t="str">
        <f t="shared" si="52"/>
        <v>20230316</v>
      </c>
      <c r="B3030" s="4" t="str">
        <f>"2381210206"</f>
        <v>2381210206</v>
      </c>
      <c r="C3030" s="4">
        <v>76.6</v>
      </c>
      <c r="D3030" s="4"/>
    </row>
    <row r="3031" s="1" customFormat="1" spans="1:4">
      <c r="A3031" s="4" t="str">
        <f t="shared" si="52"/>
        <v>20230316</v>
      </c>
      <c r="B3031" s="4" t="str">
        <f>"2381210303"</f>
        <v>2381210303</v>
      </c>
      <c r="C3031" s="4">
        <v>76.5</v>
      </c>
      <c r="D3031" s="4"/>
    </row>
    <row r="3032" s="1" customFormat="1" spans="1:4">
      <c r="A3032" s="4" t="str">
        <f t="shared" si="52"/>
        <v>20230316</v>
      </c>
      <c r="B3032" s="4" t="str">
        <f>"2381210212"</f>
        <v>2381210212</v>
      </c>
      <c r="C3032" s="4">
        <v>76.3</v>
      </c>
      <c r="D3032" s="4"/>
    </row>
    <row r="3033" s="1" customFormat="1" spans="1:4">
      <c r="A3033" s="4" t="str">
        <f t="shared" si="52"/>
        <v>20230316</v>
      </c>
      <c r="B3033" s="4" t="str">
        <f>"2381210219"</f>
        <v>2381210219</v>
      </c>
      <c r="C3033" s="4">
        <v>75.4</v>
      </c>
      <c r="D3033" s="4"/>
    </row>
    <row r="3034" s="1" customFormat="1" spans="1:4">
      <c r="A3034" s="4" t="str">
        <f t="shared" si="52"/>
        <v>20230316</v>
      </c>
      <c r="B3034" s="4" t="str">
        <f>"2381210302"</f>
        <v>2381210302</v>
      </c>
      <c r="C3034" s="4">
        <v>74.7</v>
      </c>
      <c r="D3034" s="4"/>
    </row>
    <row r="3035" s="1" customFormat="1" spans="1:4">
      <c r="A3035" s="4" t="str">
        <f t="shared" si="52"/>
        <v>20230316</v>
      </c>
      <c r="B3035" s="4" t="str">
        <f>"2381210411"</f>
        <v>2381210411</v>
      </c>
      <c r="C3035" s="4">
        <v>74.5</v>
      </c>
      <c r="D3035" s="4"/>
    </row>
    <row r="3036" s="1" customFormat="1" spans="1:4">
      <c r="A3036" s="4" t="str">
        <f t="shared" si="52"/>
        <v>20230316</v>
      </c>
      <c r="B3036" s="4" t="str">
        <f>"2381210220"</f>
        <v>2381210220</v>
      </c>
      <c r="C3036" s="4">
        <v>72.8</v>
      </c>
      <c r="D3036" s="4"/>
    </row>
    <row r="3037" s="1" customFormat="1" spans="1:4">
      <c r="A3037" s="4" t="str">
        <f t="shared" si="52"/>
        <v>20230316</v>
      </c>
      <c r="B3037" s="4" t="str">
        <f>"2381210218"</f>
        <v>2381210218</v>
      </c>
      <c r="C3037" s="4">
        <v>72.3</v>
      </c>
      <c r="D3037" s="4"/>
    </row>
    <row r="3038" s="1" customFormat="1" spans="1:4">
      <c r="A3038" s="4" t="str">
        <f t="shared" si="52"/>
        <v>20230316</v>
      </c>
      <c r="B3038" s="4" t="str">
        <f>"2381210306"</f>
        <v>2381210306</v>
      </c>
      <c r="C3038" s="4">
        <v>72.3</v>
      </c>
      <c r="D3038" s="4"/>
    </row>
    <row r="3039" s="1" customFormat="1" spans="1:4">
      <c r="A3039" s="4" t="str">
        <f t="shared" si="52"/>
        <v>20230316</v>
      </c>
      <c r="B3039" s="4" t="str">
        <f>"2381210227"</f>
        <v>2381210227</v>
      </c>
      <c r="C3039" s="4">
        <v>72.1</v>
      </c>
      <c r="D3039" s="4"/>
    </row>
    <row r="3040" s="1" customFormat="1" spans="1:4">
      <c r="A3040" s="4" t="str">
        <f t="shared" si="52"/>
        <v>20230316</v>
      </c>
      <c r="B3040" s="4" t="str">
        <f>"2381210230"</f>
        <v>2381210230</v>
      </c>
      <c r="C3040" s="4">
        <v>72.1</v>
      </c>
      <c r="D3040" s="4"/>
    </row>
    <row r="3041" s="1" customFormat="1" spans="1:4">
      <c r="A3041" s="4" t="str">
        <f t="shared" si="52"/>
        <v>20230316</v>
      </c>
      <c r="B3041" s="4" t="str">
        <f>"2381210402"</f>
        <v>2381210402</v>
      </c>
      <c r="C3041" s="4">
        <v>71.6</v>
      </c>
      <c r="D3041" s="4"/>
    </row>
    <row r="3042" s="1" customFormat="1" spans="1:4">
      <c r="A3042" s="4" t="str">
        <f t="shared" si="52"/>
        <v>20230316</v>
      </c>
      <c r="B3042" s="4" t="str">
        <f>"2381210401"</f>
        <v>2381210401</v>
      </c>
      <c r="C3042" s="4">
        <v>71.2</v>
      </c>
      <c r="D3042" s="4"/>
    </row>
    <row r="3043" s="1" customFormat="1" spans="1:4">
      <c r="A3043" s="4" t="str">
        <f t="shared" si="52"/>
        <v>20230316</v>
      </c>
      <c r="B3043" s="4" t="str">
        <f>"2381210415"</f>
        <v>2381210415</v>
      </c>
      <c r="C3043" s="4">
        <v>70.4</v>
      </c>
      <c r="D3043" s="4"/>
    </row>
    <row r="3044" s="1" customFormat="1" spans="1:4">
      <c r="A3044" s="4" t="str">
        <f t="shared" si="52"/>
        <v>20230316</v>
      </c>
      <c r="B3044" s="4" t="str">
        <f>"2381210321"</f>
        <v>2381210321</v>
      </c>
      <c r="C3044" s="4">
        <v>70.1</v>
      </c>
      <c r="D3044" s="4"/>
    </row>
    <row r="3045" s="1" customFormat="1" spans="1:4">
      <c r="A3045" s="4" t="str">
        <f t="shared" si="52"/>
        <v>20230316</v>
      </c>
      <c r="B3045" s="4" t="str">
        <f>"2381210213"</f>
        <v>2381210213</v>
      </c>
      <c r="C3045" s="4">
        <v>69.6</v>
      </c>
      <c r="D3045" s="4"/>
    </row>
    <row r="3046" s="1" customFormat="1" spans="1:4">
      <c r="A3046" s="4" t="str">
        <f t="shared" si="52"/>
        <v>20230316</v>
      </c>
      <c r="B3046" s="4" t="str">
        <f>"2381210226"</f>
        <v>2381210226</v>
      </c>
      <c r="C3046" s="4">
        <v>67.9</v>
      </c>
      <c r="D3046" s="4"/>
    </row>
    <row r="3047" s="1" customFormat="1" spans="1:4">
      <c r="A3047" s="4" t="str">
        <f t="shared" si="52"/>
        <v>20230316</v>
      </c>
      <c r="B3047" s="4" t="str">
        <f>"2381210406"</f>
        <v>2381210406</v>
      </c>
      <c r="C3047" s="4">
        <v>67.8</v>
      </c>
      <c r="D3047" s="4"/>
    </row>
    <row r="3048" s="1" customFormat="1" spans="1:4">
      <c r="A3048" s="4" t="str">
        <f t="shared" si="52"/>
        <v>20230316</v>
      </c>
      <c r="B3048" s="4" t="str">
        <f>"2381210210"</f>
        <v>2381210210</v>
      </c>
      <c r="C3048" s="4">
        <v>66.4</v>
      </c>
      <c r="D3048" s="4"/>
    </row>
    <row r="3049" s="1" customFormat="1" spans="1:4">
      <c r="A3049" s="4" t="str">
        <f t="shared" si="52"/>
        <v>20230316</v>
      </c>
      <c r="B3049" s="4" t="str">
        <f>"2381210223"</f>
        <v>2381210223</v>
      </c>
      <c r="C3049" s="4">
        <v>64.9</v>
      </c>
      <c r="D3049" s="4"/>
    </row>
    <row r="3050" s="1" customFormat="1" spans="1:4">
      <c r="A3050" s="4" t="str">
        <f t="shared" si="52"/>
        <v>20230316</v>
      </c>
      <c r="B3050" s="4" t="str">
        <f>"2381210216"</f>
        <v>2381210216</v>
      </c>
      <c r="C3050" s="4">
        <v>60.6</v>
      </c>
      <c r="D3050" s="4"/>
    </row>
    <row r="3051" s="1" customFormat="1" spans="1:4">
      <c r="A3051" s="4" t="str">
        <f t="shared" si="52"/>
        <v>20230316</v>
      </c>
      <c r="B3051" s="4" t="str">
        <f>"2381210307"</f>
        <v>2381210307</v>
      </c>
      <c r="C3051" s="4">
        <v>60.4</v>
      </c>
      <c r="D3051" s="4"/>
    </row>
    <row r="3052" s="1" customFormat="1" spans="1:4">
      <c r="A3052" s="4" t="str">
        <f t="shared" si="52"/>
        <v>20230316</v>
      </c>
      <c r="B3052" s="4" t="str">
        <f>"2381210209"</f>
        <v>2381210209</v>
      </c>
      <c r="C3052" s="4">
        <v>60.1</v>
      </c>
      <c r="D3052" s="4"/>
    </row>
    <row r="3053" s="1" customFormat="1" spans="1:4">
      <c r="A3053" s="4" t="str">
        <f t="shared" si="52"/>
        <v>20230316</v>
      </c>
      <c r="B3053" s="4" t="str">
        <f>"2381210304"</f>
        <v>2381210304</v>
      </c>
      <c r="C3053" s="4">
        <v>55.8</v>
      </c>
      <c r="D3053" s="4"/>
    </row>
    <row r="3054" s="1" customFormat="1" spans="1:4">
      <c r="A3054" s="4" t="str">
        <f t="shared" si="52"/>
        <v>20230316</v>
      </c>
      <c r="B3054" s="4" t="str">
        <f>"2381210207"</f>
        <v>2381210207</v>
      </c>
      <c r="C3054" s="4">
        <v>0</v>
      </c>
      <c r="D3054" s="4" t="s">
        <v>5</v>
      </c>
    </row>
    <row r="3055" s="1" customFormat="1" spans="1:4">
      <c r="A3055" s="4" t="str">
        <f t="shared" si="52"/>
        <v>20230316</v>
      </c>
      <c r="B3055" s="4" t="str">
        <f>"2381210208"</f>
        <v>2381210208</v>
      </c>
      <c r="C3055" s="4">
        <v>0</v>
      </c>
      <c r="D3055" s="4" t="s">
        <v>5</v>
      </c>
    </row>
    <row r="3056" s="1" customFormat="1" spans="1:4">
      <c r="A3056" s="4" t="str">
        <f t="shared" si="52"/>
        <v>20230316</v>
      </c>
      <c r="B3056" s="4" t="str">
        <f>"2381210214"</f>
        <v>2381210214</v>
      </c>
      <c r="C3056" s="4">
        <v>0</v>
      </c>
      <c r="D3056" s="4" t="s">
        <v>5</v>
      </c>
    </row>
    <row r="3057" s="1" customFormat="1" spans="1:4">
      <c r="A3057" s="4" t="str">
        <f t="shared" si="52"/>
        <v>20230316</v>
      </c>
      <c r="B3057" s="4" t="str">
        <f>"2381210215"</f>
        <v>2381210215</v>
      </c>
      <c r="C3057" s="4">
        <v>0</v>
      </c>
      <c r="D3057" s="4" t="s">
        <v>5</v>
      </c>
    </row>
    <row r="3058" s="1" customFormat="1" spans="1:4">
      <c r="A3058" s="4" t="str">
        <f t="shared" si="52"/>
        <v>20230316</v>
      </c>
      <c r="B3058" s="4" t="str">
        <f>"2381210221"</f>
        <v>2381210221</v>
      </c>
      <c r="C3058" s="4">
        <v>0</v>
      </c>
      <c r="D3058" s="4" t="s">
        <v>5</v>
      </c>
    </row>
    <row r="3059" s="1" customFormat="1" spans="1:4">
      <c r="A3059" s="4" t="str">
        <f t="shared" si="52"/>
        <v>20230316</v>
      </c>
      <c r="B3059" s="4" t="str">
        <f>"2381210222"</f>
        <v>2381210222</v>
      </c>
      <c r="C3059" s="4">
        <v>0</v>
      </c>
      <c r="D3059" s="4" t="s">
        <v>5</v>
      </c>
    </row>
    <row r="3060" s="1" customFormat="1" spans="1:4">
      <c r="A3060" s="4" t="str">
        <f t="shared" si="52"/>
        <v>20230316</v>
      </c>
      <c r="B3060" s="4" t="str">
        <f>"2381210224"</f>
        <v>2381210224</v>
      </c>
      <c r="C3060" s="4">
        <v>0</v>
      </c>
      <c r="D3060" s="4" t="s">
        <v>5</v>
      </c>
    </row>
    <row r="3061" s="1" customFormat="1" spans="1:4">
      <c r="A3061" s="4" t="str">
        <f t="shared" si="52"/>
        <v>20230316</v>
      </c>
      <c r="B3061" s="4" t="str">
        <f>"2381210225"</f>
        <v>2381210225</v>
      </c>
      <c r="C3061" s="4">
        <v>0</v>
      </c>
      <c r="D3061" s="4" t="s">
        <v>5</v>
      </c>
    </row>
    <row r="3062" s="1" customFormat="1" spans="1:4">
      <c r="A3062" s="4" t="str">
        <f t="shared" si="52"/>
        <v>20230316</v>
      </c>
      <c r="B3062" s="4" t="str">
        <f>"2381210228"</f>
        <v>2381210228</v>
      </c>
      <c r="C3062" s="4">
        <v>0</v>
      </c>
      <c r="D3062" s="4" t="s">
        <v>5</v>
      </c>
    </row>
    <row r="3063" s="1" customFormat="1" spans="1:4">
      <c r="A3063" s="4" t="str">
        <f t="shared" si="52"/>
        <v>20230316</v>
      </c>
      <c r="B3063" s="4" t="str">
        <f>"2381210308"</f>
        <v>2381210308</v>
      </c>
      <c r="C3063" s="4">
        <v>0</v>
      </c>
      <c r="D3063" s="4" t="s">
        <v>5</v>
      </c>
    </row>
    <row r="3064" s="1" customFormat="1" spans="1:4">
      <c r="A3064" s="4" t="str">
        <f t="shared" si="52"/>
        <v>20230316</v>
      </c>
      <c r="B3064" s="4" t="str">
        <f>"2381210310"</f>
        <v>2381210310</v>
      </c>
      <c r="C3064" s="4">
        <v>0</v>
      </c>
      <c r="D3064" s="4" t="s">
        <v>5</v>
      </c>
    </row>
    <row r="3065" s="1" customFormat="1" spans="1:4">
      <c r="A3065" s="4" t="str">
        <f t="shared" si="52"/>
        <v>20230316</v>
      </c>
      <c r="B3065" s="4" t="str">
        <f>"2381210311"</f>
        <v>2381210311</v>
      </c>
      <c r="C3065" s="4">
        <v>0</v>
      </c>
      <c r="D3065" s="4" t="s">
        <v>5</v>
      </c>
    </row>
    <row r="3066" s="1" customFormat="1" spans="1:4">
      <c r="A3066" s="4" t="str">
        <f t="shared" si="52"/>
        <v>20230316</v>
      </c>
      <c r="B3066" s="4" t="str">
        <f>"2381210312"</f>
        <v>2381210312</v>
      </c>
      <c r="C3066" s="4">
        <v>0</v>
      </c>
      <c r="D3066" s="4" t="s">
        <v>5</v>
      </c>
    </row>
    <row r="3067" s="1" customFormat="1" spans="1:4">
      <c r="A3067" s="4" t="str">
        <f t="shared" si="52"/>
        <v>20230316</v>
      </c>
      <c r="B3067" s="4" t="str">
        <f>"2381210315"</f>
        <v>2381210315</v>
      </c>
      <c r="C3067" s="4">
        <v>0</v>
      </c>
      <c r="D3067" s="4" t="s">
        <v>5</v>
      </c>
    </row>
    <row r="3068" s="1" customFormat="1" spans="1:4">
      <c r="A3068" s="4" t="str">
        <f t="shared" si="52"/>
        <v>20230316</v>
      </c>
      <c r="B3068" s="4" t="str">
        <f>"2381210317"</f>
        <v>2381210317</v>
      </c>
      <c r="C3068" s="4">
        <v>0</v>
      </c>
      <c r="D3068" s="4" t="s">
        <v>5</v>
      </c>
    </row>
    <row r="3069" s="1" customFormat="1" spans="1:4">
      <c r="A3069" s="4" t="str">
        <f t="shared" si="52"/>
        <v>20230316</v>
      </c>
      <c r="B3069" s="4" t="str">
        <f>"2381210318"</f>
        <v>2381210318</v>
      </c>
      <c r="C3069" s="4">
        <v>0</v>
      </c>
      <c r="D3069" s="4" t="s">
        <v>5</v>
      </c>
    </row>
    <row r="3070" s="1" customFormat="1" spans="1:4">
      <c r="A3070" s="4" t="str">
        <f t="shared" si="52"/>
        <v>20230316</v>
      </c>
      <c r="B3070" s="4" t="str">
        <f>"2381210319"</f>
        <v>2381210319</v>
      </c>
      <c r="C3070" s="4">
        <v>0</v>
      </c>
      <c r="D3070" s="4" t="s">
        <v>5</v>
      </c>
    </row>
    <row r="3071" s="1" customFormat="1" spans="1:4">
      <c r="A3071" s="4" t="str">
        <f t="shared" si="52"/>
        <v>20230316</v>
      </c>
      <c r="B3071" s="4" t="str">
        <f>"2381210322"</f>
        <v>2381210322</v>
      </c>
      <c r="C3071" s="4">
        <v>0</v>
      </c>
      <c r="D3071" s="4" t="s">
        <v>5</v>
      </c>
    </row>
    <row r="3072" s="1" customFormat="1" spans="1:4">
      <c r="A3072" s="4" t="str">
        <f t="shared" si="52"/>
        <v>20230316</v>
      </c>
      <c r="B3072" s="4" t="str">
        <f>"2381210323"</f>
        <v>2381210323</v>
      </c>
      <c r="C3072" s="4">
        <v>0</v>
      </c>
      <c r="D3072" s="4" t="s">
        <v>5</v>
      </c>
    </row>
    <row r="3073" s="1" customFormat="1" spans="1:4">
      <c r="A3073" s="4" t="str">
        <f t="shared" si="52"/>
        <v>20230316</v>
      </c>
      <c r="B3073" s="4" t="str">
        <f>"2381210324"</f>
        <v>2381210324</v>
      </c>
      <c r="C3073" s="4">
        <v>0</v>
      </c>
      <c r="D3073" s="4" t="s">
        <v>5</v>
      </c>
    </row>
    <row r="3074" s="1" customFormat="1" spans="1:4">
      <c r="A3074" s="4" t="str">
        <f t="shared" si="52"/>
        <v>20230316</v>
      </c>
      <c r="B3074" s="4" t="str">
        <f>"2381210325"</f>
        <v>2381210325</v>
      </c>
      <c r="C3074" s="4">
        <v>0</v>
      </c>
      <c r="D3074" s="4" t="s">
        <v>5</v>
      </c>
    </row>
    <row r="3075" s="1" customFormat="1" spans="1:4">
      <c r="A3075" s="4" t="str">
        <f t="shared" si="52"/>
        <v>20230316</v>
      </c>
      <c r="B3075" s="4" t="str">
        <f>"2381210326"</f>
        <v>2381210326</v>
      </c>
      <c r="C3075" s="4">
        <v>0</v>
      </c>
      <c r="D3075" s="4" t="s">
        <v>5</v>
      </c>
    </row>
    <row r="3076" s="1" customFormat="1" spans="1:4">
      <c r="A3076" s="4" t="str">
        <f t="shared" si="52"/>
        <v>20230316</v>
      </c>
      <c r="B3076" s="4" t="str">
        <f>"2381210328"</f>
        <v>2381210328</v>
      </c>
      <c r="C3076" s="4">
        <v>0</v>
      </c>
      <c r="D3076" s="4" t="s">
        <v>5</v>
      </c>
    </row>
    <row r="3077" s="1" customFormat="1" spans="1:4">
      <c r="A3077" s="4" t="str">
        <f t="shared" si="52"/>
        <v>20230316</v>
      </c>
      <c r="B3077" s="4" t="str">
        <f>"2381210329"</f>
        <v>2381210329</v>
      </c>
      <c r="C3077" s="4">
        <v>0</v>
      </c>
      <c r="D3077" s="4" t="s">
        <v>5</v>
      </c>
    </row>
    <row r="3078" s="1" customFormat="1" spans="1:4">
      <c r="A3078" s="4" t="str">
        <f t="shared" ref="A3078:A3083" si="53">"20230316"</f>
        <v>20230316</v>
      </c>
      <c r="B3078" s="4" t="str">
        <f>"2381210403"</f>
        <v>2381210403</v>
      </c>
      <c r="C3078" s="4">
        <v>0</v>
      </c>
      <c r="D3078" s="4" t="s">
        <v>5</v>
      </c>
    </row>
    <row r="3079" s="1" customFormat="1" spans="1:4">
      <c r="A3079" s="4" t="str">
        <f t="shared" si="53"/>
        <v>20230316</v>
      </c>
      <c r="B3079" s="4" t="str">
        <f>"2381210404"</f>
        <v>2381210404</v>
      </c>
      <c r="C3079" s="4">
        <v>0</v>
      </c>
      <c r="D3079" s="4" t="s">
        <v>5</v>
      </c>
    </row>
    <row r="3080" s="1" customFormat="1" spans="1:4">
      <c r="A3080" s="4" t="str">
        <f t="shared" si="53"/>
        <v>20230316</v>
      </c>
      <c r="B3080" s="4" t="str">
        <f>"2381210408"</f>
        <v>2381210408</v>
      </c>
      <c r="C3080" s="4">
        <v>0</v>
      </c>
      <c r="D3080" s="4" t="s">
        <v>5</v>
      </c>
    </row>
    <row r="3081" s="1" customFormat="1" spans="1:4">
      <c r="A3081" s="4" t="str">
        <f t="shared" si="53"/>
        <v>20230316</v>
      </c>
      <c r="B3081" s="4" t="str">
        <f>"2381210409"</f>
        <v>2381210409</v>
      </c>
      <c r="C3081" s="4">
        <v>0</v>
      </c>
      <c r="D3081" s="4" t="s">
        <v>5</v>
      </c>
    </row>
    <row r="3082" s="1" customFormat="1" spans="1:4">
      <c r="A3082" s="4" t="str">
        <f t="shared" si="53"/>
        <v>20230316</v>
      </c>
      <c r="B3082" s="4" t="str">
        <f>"2381210410"</f>
        <v>2381210410</v>
      </c>
      <c r="C3082" s="4">
        <v>0</v>
      </c>
      <c r="D3082" s="4" t="s">
        <v>5</v>
      </c>
    </row>
    <row r="3083" s="1" customFormat="1" spans="1:4">
      <c r="A3083" s="4" t="str">
        <f t="shared" si="53"/>
        <v>20230316</v>
      </c>
      <c r="B3083" s="4" t="str">
        <f>"2381210413"</f>
        <v>2381210413</v>
      </c>
      <c r="C3083" s="4">
        <v>0</v>
      </c>
      <c r="D3083" s="4" t="s">
        <v>5</v>
      </c>
    </row>
    <row r="3084" s="1" customFormat="1" spans="1:4">
      <c r="A3084" s="4" t="str">
        <f t="shared" ref="A3084:A3094" si="54">"20230317"</f>
        <v>20230317</v>
      </c>
      <c r="B3084" s="4" t="str">
        <f>"2381210416"</f>
        <v>2381210416</v>
      </c>
      <c r="C3084" s="4">
        <v>74</v>
      </c>
      <c r="D3084" s="4"/>
    </row>
    <row r="3085" s="1" customFormat="1" spans="1:4">
      <c r="A3085" s="4" t="str">
        <f t="shared" si="54"/>
        <v>20230317</v>
      </c>
      <c r="B3085" s="4" t="str">
        <f>"2381210419"</f>
        <v>2381210419</v>
      </c>
      <c r="C3085" s="4">
        <v>71.9</v>
      </c>
      <c r="D3085" s="4"/>
    </row>
    <row r="3086" s="1" customFormat="1" spans="1:4">
      <c r="A3086" s="4" t="str">
        <f t="shared" si="54"/>
        <v>20230317</v>
      </c>
      <c r="B3086" s="4" t="str">
        <f>"2381210423"</f>
        <v>2381210423</v>
      </c>
      <c r="C3086" s="4">
        <v>71.7</v>
      </c>
      <c r="D3086" s="4"/>
    </row>
    <row r="3087" s="1" customFormat="1" spans="1:4">
      <c r="A3087" s="4" t="str">
        <f t="shared" si="54"/>
        <v>20230317</v>
      </c>
      <c r="B3087" s="4" t="str">
        <f>"2381210422"</f>
        <v>2381210422</v>
      </c>
      <c r="C3087" s="4">
        <v>71.4</v>
      </c>
      <c r="D3087" s="4"/>
    </row>
    <row r="3088" s="1" customFormat="1" spans="1:4">
      <c r="A3088" s="4" t="str">
        <f t="shared" si="54"/>
        <v>20230317</v>
      </c>
      <c r="B3088" s="4" t="str">
        <f>"2381210417"</f>
        <v>2381210417</v>
      </c>
      <c r="C3088" s="4">
        <v>70.2</v>
      </c>
      <c r="D3088" s="4"/>
    </row>
    <row r="3089" s="1" customFormat="1" spans="1:4">
      <c r="A3089" s="4" t="str">
        <f t="shared" si="54"/>
        <v>20230317</v>
      </c>
      <c r="B3089" s="4" t="str">
        <f>"2381210418"</f>
        <v>2381210418</v>
      </c>
      <c r="C3089" s="4">
        <v>62.3</v>
      </c>
      <c r="D3089" s="4"/>
    </row>
    <row r="3090" s="1" customFormat="1" spans="1:4">
      <c r="A3090" s="4" t="str">
        <f t="shared" si="54"/>
        <v>20230317</v>
      </c>
      <c r="B3090" s="4" t="str">
        <f>"2381210420"</f>
        <v>2381210420</v>
      </c>
      <c r="C3090" s="4">
        <v>0</v>
      </c>
      <c r="D3090" s="4" t="s">
        <v>5</v>
      </c>
    </row>
    <row r="3091" s="1" customFormat="1" spans="1:4">
      <c r="A3091" s="4" t="str">
        <f t="shared" si="54"/>
        <v>20230317</v>
      </c>
      <c r="B3091" s="4" t="str">
        <f>"2381210421"</f>
        <v>2381210421</v>
      </c>
      <c r="C3091" s="4">
        <v>0</v>
      </c>
      <c r="D3091" s="4" t="s">
        <v>5</v>
      </c>
    </row>
    <row r="3092" s="1" customFormat="1" spans="1:4">
      <c r="A3092" s="4" t="str">
        <f t="shared" si="54"/>
        <v>20230317</v>
      </c>
      <c r="B3092" s="4" t="str">
        <f>"2381210424"</f>
        <v>2381210424</v>
      </c>
      <c r="C3092" s="4">
        <v>0</v>
      </c>
      <c r="D3092" s="4" t="s">
        <v>5</v>
      </c>
    </row>
    <row r="3093" s="1" customFormat="1" spans="1:4">
      <c r="A3093" s="4" t="str">
        <f t="shared" si="54"/>
        <v>20230317</v>
      </c>
      <c r="B3093" s="4" t="str">
        <f>"2381210425"</f>
        <v>2381210425</v>
      </c>
      <c r="C3093" s="4">
        <v>0</v>
      </c>
      <c r="D3093" s="4" t="s">
        <v>5</v>
      </c>
    </row>
    <row r="3094" s="1" customFormat="1" spans="1:4">
      <c r="A3094" s="4" t="str">
        <f t="shared" si="54"/>
        <v>20230317</v>
      </c>
      <c r="B3094" s="4" t="str">
        <f>"2381210426"</f>
        <v>2381210426</v>
      </c>
      <c r="C3094" s="4">
        <v>0</v>
      </c>
      <c r="D3094" s="4" t="s">
        <v>5</v>
      </c>
    </row>
    <row r="3095" s="1" customFormat="1" spans="1:4">
      <c r="A3095" s="4" t="str">
        <f t="shared" ref="A3095:A3158" si="55">"20230318"</f>
        <v>20230318</v>
      </c>
      <c r="B3095" s="4" t="str">
        <f>"2381210620"</f>
        <v>2381210620</v>
      </c>
      <c r="C3095" s="4">
        <v>87.6</v>
      </c>
      <c r="D3095" s="4"/>
    </row>
    <row r="3096" s="1" customFormat="1" spans="1:4">
      <c r="A3096" s="4" t="str">
        <f t="shared" si="55"/>
        <v>20230318</v>
      </c>
      <c r="B3096" s="4" t="str">
        <f>"2381210717"</f>
        <v>2381210717</v>
      </c>
      <c r="C3096" s="4">
        <v>87.5</v>
      </c>
      <c r="D3096" s="4"/>
    </row>
    <row r="3097" s="1" customFormat="1" spans="1:4">
      <c r="A3097" s="4" t="str">
        <f t="shared" si="55"/>
        <v>20230318</v>
      </c>
      <c r="B3097" s="4" t="str">
        <f>"2381210608"</f>
        <v>2381210608</v>
      </c>
      <c r="C3097" s="4">
        <v>86.4</v>
      </c>
      <c r="D3097" s="4"/>
    </row>
    <row r="3098" s="1" customFormat="1" spans="1:4">
      <c r="A3098" s="4" t="str">
        <f t="shared" si="55"/>
        <v>20230318</v>
      </c>
      <c r="B3098" s="4" t="str">
        <f>"2381210601"</f>
        <v>2381210601</v>
      </c>
      <c r="C3098" s="4">
        <v>85.7</v>
      </c>
      <c r="D3098" s="4"/>
    </row>
    <row r="3099" s="1" customFormat="1" spans="1:4">
      <c r="A3099" s="4" t="str">
        <f t="shared" si="55"/>
        <v>20230318</v>
      </c>
      <c r="B3099" s="4" t="str">
        <f>"2381210609"</f>
        <v>2381210609</v>
      </c>
      <c r="C3099" s="4">
        <v>85</v>
      </c>
      <c r="D3099" s="4"/>
    </row>
    <row r="3100" s="1" customFormat="1" spans="1:4">
      <c r="A3100" s="4" t="str">
        <f t="shared" si="55"/>
        <v>20230318</v>
      </c>
      <c r="B3100" s="4" t="str">
        <f>"2381210718"</f>
        <v>2381210718</v>
      </c>
      <c r="C3100" s="4">
        <v>84.7</v>
      </c>
      <c r="D3100" s="4"/>
    </row>
    <row r="3101" s="1" customFormat="1" spans="1:4">
      <c r="A3101" s="4" t="str">
        <f t="shared" si="55"/>
        <v>20230318</v>
      </c>
      <c r="B3101" s="4" t="str">
        <f>"2381210605"</f>
        <v>2381210605</v>
      </c>
      <c r="C3101" s="4">
        <v>84.4</v>
      </c>
      <c r="D3101" s="4"/>
    </row>
    <row r="3102" s="1" customFormat="1" spans="1:4">
      <c r="A3102" s="4" t="str">
        <f t="shared" si="55"/>
        <v>20230318</v>
      </c>
      <c r="B3102" s="4" t="str">
        <f>"2381210625"</f>
        <v>2381210625</v>
      </c>
      <c r="C3102" s="4">
        <v>84.4</v>
      </c>
      <c r="D3102" s="4"/>
    </row>
    <row r="3103" s="1" customFormat="1" spans="1:4">
      <c r="A3103" s="4" t="str">
        <f t="shared" si="55"/>
        <v>20230318</v>
      </c>
      <c r="B3103" s="4" t="str">
        <f>"2381210624"</f>
        <v>2381210624</v>
      </c>
      <c r="C3103" s="4">
        <v>84.1</v>
      </c>
      <c r="D3103" s="4"/>
    </row>
    <row r="3104" s="1" customFormat="1" spans="1:4">
      <c r="A3104" s="4" t="str">
        <f t="shared" si="55"/>
        <v>20230318</v>
      </c>
      <c r="B3104" s="4" t="str">
        <f>"2381210807"</f>
        <v>2381210807</v>
      </c>
      <c r="C3104" s="4">
        <v>83</v>
      </c>
      <c r="D3104" s="4"/>
    </row>
    <row r="3105" s="1" customFormat="1" spans="1:4">
      <c r="A3105" s="4" t="str">
        <f t="shared" si="55"/>
        <v>20230318</v>
      </c>
      <c r="B3105" s="4" t="str">
        <f>"2381210526"</f>
        <v>2381210526</v>
      </c>
      <c r="C3105" s="4">
        <v>82.9</v>
      </c>
      <c r="D3105" s="4"/>
    </row>
    <row r="3106" s="1" customFormat="1" spans="1:4">
      <c r="A3106" s="4" t="str">
        <f t="shared" si="55"/>
        <v>20230318</v>
      </c>
      <c r="B3106" s="4" t="str">
        <f>"2381210724"</f>
        <v>2381210724</v>
      </c>
      <c r="C3106" s="4">
        <v>82.9</v>
      </c>
      <c r="D3106" s="4"/>
    </row>
    <row r="3107" s="1" customFormat="1" spans="1:4">
      <c r="A3107" s="4" t="str">
        <f t="shared" si="55"/>
        <v>20230318</v>
      </c>
      <c r="B3107" s="4" t="str">
        <f>"2381210728"</f>
        <v>2381210728</v>
      </c>
      <c r="C3107" s="4">
        <v>82</v>
      </c>
      <c r="D3107" s="4"/>
    </row>
    <row r="3108" s="1" customFormat="1" spans="1:4">
      <c r="A3108" s="4" t="str">
        <f t="shared" si="55"/>
        <v>20230318</v>
      </c>
      <c r="B3108" s="4" t="str">
        <f>"2381210517"</f>
        <v>2381210517</v>
      </c>
      <c r="C3108" s="4">
        <v>81.8</v>
      </c>
      <c r="D3108" s="4"/>
    </row>
    <row r="3109" s="1" customFormat="1" spans="1:4">
      <c r="A3109" s="4" t="str">
        <f t="shared" si="55"/>
        <v>20230318</v>
      </c>
      <c r="B3109" s="4" t="str">
        <f>"2381210507"</f>
        <v>2381210507</v>
      </c>
      <c r="C3109" s="4">
        <v>81.4</v>
      </c>
      <c r="D3109" s="4"/>
    </row>
    <row r="3110" s="1" customFormat="1" spans="1:4">
      <c r="A3110" s="4" t="str">
        <f t="shared" si="55"/>
        <v>20230318</v>
      </c>
      <c r="B3110" s="4" t="str">
        <f>"2381210520"</f>
        <v>2381210520</v>
      </c>
      <c r="C3110" s="4">
        <v>81.2</v>
      </c>
      <c r="D3110" s="4"/>
    </row>
    <row r="3111" s="1" customFormat="1" spans="1:4">
      <c r="A3111" s="4" t="str">
        <f t="shared" si="55"/>
        <v>20230318</v>
      </c>
      <c r="B3111" s="4" t="str">
        <f>"2381210501"</f>
        <v>2381210501</v>
      </c>
      <c r="C3111" s="4">
        <v>81.1</v>
      </c>
      <c r="D3111" s="4"/>
    </row>
    <row r="3112" s="1" customFormat="1" spans="1:4">
      <c r="A3112" s="4" t="str">
        <f t="shared" si="55"/>
        <v>20230318</v>
      </c>
      <c r="B3112" s="4" t="str">
        <f>"2381210509"</f>
        <v>2381210509</v>
      </c>
      <c r="C3112" s="4">
        <v>81.1</v>
      </c>
      <c r="D3112" s="4"/>
    </row>
    <row r="3113" s="1" customFormat="1" spans="1:4">
      <c r="A3113" s="4" t="str">
        <f t="shared" si="55"/>
        <v>20230318</v>
      </c>
      <c r="B3113" s="4" t="str">
        <f>"2381210711"</f>
        <v>2381210711</v>
      </c>
      <c r="C3113" s="4">
        <v>80.8</v>
      </c>
      <c r="D3113" s="4"/>
    </row>
    <row r="3114" s="1" customFormat="1" spans="1:4">
      <c r="A3114" s="4" t="str">
        <f t="shared" si="55"/>
        <v>20230318</v>
      </c>
      <c r="B3114" s="4" t="str">
        <f>"2381210705"</f>
        <v>2381210705</v>
      </c>
      <c r="C3114" s="4">
        <v>80.6</v>
      </c>
      <c r="D3114" s="4"/>
    </row>
    <row r="3115" s="1" customFormat="1" spans="1:4">
      <c r="A3115" s="4" t="str">
        <f t="shared" si="55"/>
        <v>20230318</v>
      </c>
      <c r="B3115" s="4" t="str">
        <f>"2381210603"</f>
        <v>2381210603</v>
      </c>
      <c r="C3115" s="4">
        <v>80.2</v>
      </c>
      <c r="D3115" s="4"/>
    </row>
    <row r="3116" s="1" customFormat="1" spans="1:4">
      <c r="A3116" s="4" t="str">
        <f t="shared" si="55"/>
        <v>20230318</v>
      </c>
      <c r="B3116" s="4" t="str">
        <f>"2381210713"</f>
        <v>2381210713</v>
      </c>
      <c r="C3116" s="4">
        <v>80.2</v>
      </c>
      <c r="D3116" s="4"/>
    </row>
    <row r="3117" s="1" customFormat="1" spans="1:4">
      <c r="A3117" s="4" t="str">
        <f t="shared" si="55"/>
        <v>20230318</v>
      </c>
      <c r="B3117" s="4" t="str">
        <f>"2381210626"</f>
        <v>2381210626</v>
      </c>
      <c r="C3117" s="4">
        <v>80.1</v>
      </c>
      <c r="D3117" s="4"/>
    </row>
    <row r="3118" s="1" customFormat="1" spans="1:4">
      <c r="A3118" s="4" t="str">
        <f t="shared" si="55"/>
        <v>20230318</v>
      </c>
      <c r="B3118" s="4" t="str">
        <f>"2381210518"</f>
        <v>2381210518</v>
      </c>
      <c r="C3118" s="4">
        <v>80</v>
      </c>
      <c r="D3118" s="4"/>
    </row>
    <row r="3119" s="1" customFormat="1" spans="1:4">
      <c r="A3119" s="4" t="str">
        <f t="shared" si="55"/>
        <v>20230318</v>
      </c>
      <c r="B3119" s="4" t="str">
        <f>"2381210821"</f>
        <v>2381210821</v>
      </c>
      <c r="C3119" s="4">
        <v>79.8</v>
      </c>
      <c r="D3119" s="4"/>
    </row>
    <row r="3120" s="1" customFormat="1" spans="1:4">
      <c r="A3120" s="4" t="str">
        <f t="shared" si="55"/>
        <v>20230318</v>
      </c>
      <c r="B3120" s="4" t="str">
        <f>"2381210602"</f>
        <v>2381210602</v>
      </c>
      <c r="C3120" s="4">
        <v>79.7</v>
      </c>
      <c r="D3120" s="4"/>
    </row>
    <row r="3121" s="1" customFormat="1" spans="1:4">
      <c r="A3121" s="4" t="str">
        <f t="shared" si="55"/>
        <v>20230318</v>
      </c>
      <c r="B3121" s="4" t="str">
        <f>"2381210508"</f>
        <v>2381210508</v>
      </c>
      <c r="C3121" s="4">
        <v>79.2</v>
      </c>
      <c r="D3121" s="4"/>
    </row>
    <row r="3122" s="1" customFormat="1" spans="1:4">
      <c r="A3122" s="4" t="str">
        <f t="shared" si="55"/>
        <v>20230318</v>
      </c>
      <c r="B3122" s="4" t="str">
        <f>"2381210715"</f>
        <v>2381210715</v>
      </c>
      <c r="C3122" s="4">
        <v>79.2</v>
      </c>
      <c r="D3122" s="4"/>
    </row>
    <row r="3123" s="1" customFormat="1" spans="1:4">
      <c r="A3123" s="4" t="str">
        <f t="shared" si="55"/>
        <v>20230318</v>
      </c>
      <c r="B3123" s="4" t="str">
        <f>"2381210623"</f>
        <v>2381210623</v>
      </c>
      <c r="C3123" s="4">
        <v>79</v>
      </c>
      <c r="D3123" s="4"/>
    </row>
    <row r="3124" s="1" customFormat="1" spans="1:4">
      <c r="A3124" s="4" t="str">
        <f t="shared" si="55"/>
        <v>20230318</v>
      </c>
      <c r="B3124" s="4" t="str">
        <f>"2381210613"</f>
        <v>2381210613</v>
      </c>
      <c r="C3124" s="4">
        <v>78.8</v>
      </c>
      <c r="D3124" s="4"/>
    </row>
    <row r="3125" s="1" customFormat="1" spans="1:4">
      <c r="A3125" s="4" t="str">
        <f t="shared" si="55"/>
        <v>20230318</v>
      </c>
      <c r="B3125" s="4" t="str">
        <f>"2381210513"</f>
        <v>2381210513</v>
      </c>
      <c r="C3125" s="4">
        <v>78.3</v>
      </c>
      <c r="D3125" s="4"/>
    </row>
    <row r="3126" s="1" customFormat="1" spans="1:4">
      <c r="A3126" s="4" t="str">
        <f t="shared" si="55"/>
        <v>20230318</v>
      </c>
      <c r="B3126" s="4" t="str">
        <f>"2381210617"</f>
        <v>2381210617</v>
      </c>
      <c r="C3126" s="4">
        <v>78.2</v>
      </c>
      <c r="D3126" s="4"/>
    </row>
    <row r="3127" s="1" customFormat="1" spans="1:4">
      <c r="A3127" s="4" t="str">
        <f t="shared" si="55"/>
        <v>20230318</v>
      </c>
      <c r="B3127" s="4" t="str">
        <f>"2381210704"</f>
        <v>2381210704</v>
      </c>
      <c r="C3127" s="4">
        <v>78.1</v>
      </c>
      <c r="D3127" s="4"/>
    </row>
    <row r="3128" s="1" customFormat="1" spans="1:4">
      <c r="A3128" s="4" t="str">
        <f t="shared" si="55"/>
        <v>20230318</v>
      </c>
      <c r="B3128" s="4" t="str">
        <f>"2381210524"</f>
        <v>2381210524</v>
      </c>
      <c r="C3128" s="4">
        <v>77.8</v>
      </c>
      <c r="D3128" s="4"/>
    </row>
    <row r="3129" s="1" customFormat="1" spans="1:4">
      <c r="A3129" s="4" t="str">
        <f t="shared" si="55"/>
        <v>20230318</v>
      </c>
      <c r="B3129" s="4" t="str">
        <f>"2381210621"</f>
        <v>2381210621</v>
      </c>
      <c r="C3129" s="4">
        <v>77.8</v>
      </c>
      <c r="D3129" s="4"/>
    </row>
    <row r="3130" s="1" customFormat="1" spans="1:4">
      <c r="A3130" s="4" t="str">
        <f t="shared" si="55"/>
        <v>20230318</v>
      </c>
      <c r="B3130" s="4" t="str">
        <f>"2381210702"</f>
        <v>2381210702</v>
      </c>
      <c r="C3130" s="4">
        <v>77.8</v>
      </c>
      <c r="D3130" s="4"/>
    </row>
    <row r="3131" s="1" customFormat="1" spans="1:4">
      <c r="A3131" s="4" t="str">
        <f t="shared" si="55"/>
        <v>20230318</v>
      </c>
      <c r="B3131" s="4" t="str">
        <f>"2381210703"</f>
        <v>2381210703</v>
      </c>
      <c r="C3131" s="4">
        <v>77.4</v>
      </c>
      <c r="D3131" s="4"/>
    </row>
    <row r="3132" s="1" customFormat="1" spans="1:4">
      <c r="A3132" s="4" t="str">
        <f t="shared" si="55"/>
        <v>20230318</v>
      </c>
      <c r="B3132" s="4" t="str">
        <f>"2381210729"</f>
        <v>2381210729</v>
      </c>
      <c r="C3132" s="4">
        <v>77.1</v>
      </c>
      <c r="D3132" s="4"/>
    </row>
    <row r="3133" s="1" customFormat="1" spans="1:4">
      <c r="A3133" s="4" t="str">
        <f t="shared" si="55"/>
        <v>20230318</v>
      </c>
      <c r="B3133" s="4" t="str">
        <f>"2381210809"</f>
        <v>2381210809</v>
      </c>
      <c r="C3133" s="4">
        <v>77.1</v>
      </c>
      <c r="D3133" s="4"/>
    </row>
    <row r="3134" s="1" customFormat="1" spans="1:4">
      <c r="A3134" s="4" t="str">
        <f t="shared" si="55"/>
        <v>20230318</v>
      </c>
      <c r="B3134" s="4" t="str">
        <f>"2381210619"</f>
        <v>2381210619</v>
      </c>
      <c r="C3134" s="4">
        <v>76.5</v>
      </c>
      <c r="D3134" s="4"/>
    </row>
    <row r="3135" s="1" customFormat="1" spans="1:4">
      <c r="A3135" s="4" t="str">
        <f t="shared" si="55"/>
        <v>20230318</v>
      </c>
      <c r="B3135" s="4" t="str">
        <f>"2381210629"</f>
        <v>2381210629</v>
      </c>
      <c r="C3135" s="4">
        <v>76.3</v>
      </c>
      <c r="D3135" s="4"/>
    </row>
    <row r="3136" s="1" customFormat="1" spans="1:4">
      <c r="A3136" s="4" t="str">
        <f t="shared" si="55"/>
        <v>20230318</v>
      </c>
      <c r="B3136" s="4" t="str">
        <f>"2381210726"</f>
        <v>2381210726</v>
      </c>
      <c r="C3136" s="4">
        <v>76.2</v>
      </c>
      <c r="D3136" s="4"/>
    </row>
    <row r="3137" s="1" customFormat="1" spans="1:4">
      <c r="A3137" s="4" t="str">
        <f t="shared" si="55"/>
        <v>20230318</v>
      </c>
      <c r="B3137" s="4" t="str">
        <f>"2381210427"</f>
        <v>2381210427</v>
      </c>
      <c r="C3137" s="4">
        <v>76.1</v>
      </c>
      <c r="D3137" s="4"/>
    </row>
    <row r="3138" s="1" customFormat="1" spans="1:4">
      <c r="A3138" s="4" t="str">
        <f t="shared" si="55"/>
        <v>20230318</v>
      </c>
      <c r="B3138" s="4" t="str">
        <f>"2381210516"</f>
        <v>2381210516</v>
      </c>
      <c r="C3138" s="4">
        <v>76</v>
      </c>
      <c r="D3138" s="4"/>
    </row>
    <row r="3139" s="1" customFormat="1" spans="1:4">
      <c r="A3139" s="4" t="str">
        <f t="shared" si="55"/>
        <v>20230318</v>
      </c>
      <c r="B3139" s="4" t="str">
        <f>"2381210604"</f>
        <v>2381210604</v>
      </c>
      <c r="C3139" s="4">
        <v>75.9</v>
      </c>
      <c r="D3139" s="4"/>
    </row>
    <row r="3140" s="1" customFormat="1" spans="1:4">
      <c r="A3140" s="4" t="str">
        <f t="shared" si="55"/>
        <v>20230318</v>
      </c>
      <c r="B3140" s="4" t="str">
        <f>"2381210521"</f>
        <v>2381210521</v>
      </c>
      <c r="C3140" s="4">
        <v>75.8</v>
      </c>
      <c r="D3140" s="4"/>
    </row>
    <row r="3141" s="1" customFormat="1" spans="1:4">
      <c r="A3141" s="4" t="str">
        <f t="shared" si="55"/>
        <v>20230318</v>
      </c>
      <c r="B3141" s="4" t="str">
        <f>"2381210810"</f>
        <v>2381210810</v>
      </c>
      <c r="C3141" s="4">
        <v>74.6</v>
      </c>
      <c r="D3141" s="4"/>
    </row>
    <row r="3142" s="1" customFormat="1" spans="1:4">
      <c r="A3142" s="4" t="str">
        <f t="shared" si="55"/>
        <v>20230318</v>
      </c>
      <c r="B3142" s="4" t="str">
        <f>"2381210630"</f>
        <v>2381210630</v>
      </c>
      <c r="C3142" s="4">
        <v>74</v>
      </c>
      <c r="D3142" s="4"/>
    </row>
    <row r="3143" s="1" customFormat="1" spans="1:4">
      <c r="A3143" s="4" t="str">
        <f t="shared" si="55"/>
        <v>20230318</v>
      </c>
      <c r="B3143" s="4" t="str">
        <f>"2381210607"</f>
        <v>2381210607</v>
      </c>
      <c r="C3143" s="4">
        <v>73.9</v>
      </c>
      <c r="D3143" s="4"/>
    </row>
    <row r="3144" s="1" customFormat="1" spans="1:4">
      <c r="A3144" s="4" t="str">
        <f t="shared" si="55"/>
        <v>20230318</v>
      </c>
      <c r="B3144" s="4" t="str">
        <f>"2381210706"</f>
        <v>2381210706</v>
      </c>
      <c r="C3144" s="4">
        <v>73.8</v>
      </c>
      <c r="D3144" s="4"/>
    </row>
    <row r="3145" s="1" customFormat="1" spans="1:4">
      <c r="A3145" s="4" t="str">
        <f t="shared" si="55"/>
        <v>20230318</v>
      </c>
      <c r="B3145" s="4" t="str">
        <f>"2381210812"</f>
        <v>2381210812</v>
      </c>
      <c r="C3145" s="4">
        <v>73.7</v>
      </c>
      <c r="D3145" s="4"/>
    </row>
    <row r="3146" s="1" customFormat="1" spans="1:4">
      <c r="A3146" s="4" t="str">
        <f t="shared" si="55"/>
        <v>20230318</v>
      </c>
      <c r="B3146" s="4" t="str">
        <f>"2381210616"</f>
        <v>2381210616</v>
      </c>
      <c r="C3146" s="4">
        <v>73.2</v>
      </c>
      <c r="D3146" s="4"/>
    </row>
    <row r="3147" s="1" customFormat="1" spans="1:4">
      <c r="A3147" s="4" t="str">
        <f t="shared" si="55"/>
        <v>20230318</v>
      </c>
      <c r="B3147" s="4" t="str">
        <f>"2381210822"</f>
        <v>2381210822</v>
      </c>
      <c r="C3147" s="4">
        <v>72.8</v>
      </c>
      <c r="D3147" s="4"/>
    </row>
    <row r="3148" s="1" customFormat="1" spans="1:4">
      <c r="A3148" s="4" t="str">
        <f t="shared" si="55"/>
        <v>20230318</v>
      </c>
      <c r="B3148" s="4" t="str">
        <f>"2381210523"</f>
        <v>2381210523</v>
      </c>
      <c r="C3148" s="4">
        <v>72</v>
      </c>
      <c r="D3148" s="4"/>
    </row>
    <row r="3149" s="1" customFormat="1" spans="1:4">
      <c r="A3149" s="4" t="str">
        <f t="shared" si="55"/>
        <v>20230318</v>
      </c>
      <c r="B3149" s="4" t="str">
        <f>"2381210528"</f>
        <v>2381210528</v>
      </c>
      <c r="C3149" s="4">
        <v>71.9</v>
      </c>
      <c r="D3149" s="4"/>
    </row>
    <row r="3150" s="1" customFormat="1" spans="1:4">
      <c r="A3150" s="4" t="str">
        <f t="shared" si="55"/>
        <v>20230318</v>
      </c>
      <c r="B3150" s="4" t="str">
        <f>"2381210506"</f>
        <v>2381210506</v>
      </c>
      <c r="C3150" s="4">
        <v>71.4</v>
      </c>
      <c r="D3150" s="4"/>
    </row>
    <row r="3151" s="1" customFormat="1" spans="1:4">
      <c r="A3151" s="4" t="str">
        <f t="shared" si="55"/>
        <v>20230318</v>
      </c>
      <c r="B3151" s="4" t="str">
        <f>"2381210504"</f>
        <v>2381210504</v>
      </c>
      <c r="C3151" s="4">
        <v>71</v>
      </c>
      <c r="D3151" s="4"/>
    </row>
    <row r="3152" s="1" customFormat="1" spans="1:4">
      <c r="A3152" s="4" t="str">
        <f t="shared" si="55"/>
        <v>20230318</v>
      </c>
      <c r="B3152" s="4" t="str">
        <f>"2381210806"</f>
        <v>2381210806</v>
      </c>
      <c r="C3152" s="4">
        <v>69.8</v>
      </c>
      <c r="D3152" s="4"/>
    </row>
    <row r="3153" s="1" customFormat="1" spans="1:4">
      <c r="A3153" s="4" t="str">
        <f t="shared" si="55"/>
        <v>20230318</v>
      </c>
      <c r="B3153" s="4" t="str">
        <f>"2381210622"</f>
        <v>2381210622</v>
      </c>
      <c r="C3153" s="4">
        <v>69.4</v>
      </c>
      <c r="D3153" s="4"/>
    </row>
    <row r="3154" s="1" customFormat="1" spans="1:4">
      <c r="A3154" s="4" t="str">
        <f t="shared" si="55"/>
        <v>20230318</v>
      </c>
      <c r="B3154" s="4" t="str">
        <f>"2381210725"</f>
        <v>2381210725</v>
      </c>
      <c r="C3154" s="4">
        <v>69.1</v>
      </c>
      <c r="D3154" s="4"/>
    </row>
    <row r="3155" s="1" customFormat="1" spans="1:4">
      <c r="A3155" s="4" t="str">
        <f t="shared" si="55"/>
        <v>20230318</v>
      </c>
      <c r="B3155" s="4" t="str">
        <f>"2381210707"</f>
        <v>2381210707</v>
      </c>
      <c r="C3155" s="4">
        <v>68.6</v>
      </c>
      <c r="D3155" s="4"/>
    </row>
    <row r="3156" s="1" customFormat="1" spans="1:4">
      <c r="A3156" s="4" t="str">
        <f t="shared" si="55"/>
        <v>20230318</v>
      </c>
      <c r="B3156" s="4" t="str">
        <f>"2381210818"</f>
        <v>2381210818</v>
      </c>
      <c r="C3156" s="4">
        <v>68.4</v>
      </c>
      <c r="D3156" s="4"/>
    </row>
    <row r="3157" s="1" customFormat="1" spans="1:4">
      <c r="A3157" s="4" t="str">
        <f t="shared" si="55"/>
        <v>20230318</v>
      </c>
      <c r="B3157" s="4" t="str">
        <f>"2381210817"</f>
        <v>2381210817</v>
      </c>
      <c r="C3157" s="4">
        <v>67.5</v>
      </c>
      <c r="D3157" s="4"/>
    </row>
    <row r="3158" s="1" customFormat="1" spans="1:4">
      <c r="A3158" s="4" t="str">
        <f t="shared" si="55"/>
        <v>20230318</v>
      </c>
      <c r="B3158" s="4" t="str">
        <f>"2381210612"</f>
        <v>2381210612</v>
      </c>
      <c r="C3158" s="4">
        <v>66.6</v>
      </c>
      <c r="D3158" s="4"/>
    </row>
    <row r="3159" s="1" customFormat="1" spans="1:4">
      <c r="A3159" s="4" t="str">
        <f t="shared" ref="A3159:A3212" si="56">"20230318"</f>
        <v>20230318</v>
      </c>
      <c r="B3159" s="4" t="str">
        <f>"2381210429"</f>
        <v>2381210429</v>
      </c>
      <c r="C3159" s="4">
        <v>66.2</v>
      </c>
      <c r="D3159" s="4"/>
    </row>
    <row r="3160" s="1" customFormat="1" spans="1:4">
      <c r="A3160" s="4" t="str">
        <f t="shared" si="56"/>
        <v>20230318</v>
      </c>
      <c r="B3160" s="4" t="str">
        <f>"2381210610"</f>
        <v>2381210610</v>
      </c>
      <c r="C3160" s="4">
        <v>64</v>
      </c>
      <c r="D3160" s="4"/>
    </row>
    <row r="3161" s="1" customFormat="1" spans="1:4">
      <c r="A3161" s="4" t="str">
        <f t="shared" si="56"/>
        <v>20230318</v>
      </c>
      <c r="B3161" s="4" t="str">
        <f>"2381210808"</f>
        <v>2381210808</v>
      </c>
      <c r="C3161" s="4">
        <v>62.7</v>
      </c>
      <c r="D3161" s="4"/>
    </row>
    <row r="3162" s="1" customFormat="1" spans="1:4">
      <c r="A3162" s="4" t="str">
        <f t="shared" si="56"/>
        <v>20230318</v>
      </c>
      <c r="B3162" s="4" t="str">
        <f>"2381210527"</f>
        <v>2381210527</v>
      </c>
      <c r="C3162" s="4">
        <v>60.4</v>
      </c>
      <c r="D3162" s="4"/>
    </row>
    <row r="3163" s="1" customFormat="1" spans="1:4">
      <c r="A3163" s="4" t="str">
        <f t="shared" si="56"/>
        <v>20230318</v>
      </c>
      <c r="B3163" s="4" t="str">
        <f>"2381210709"</f>
        <v>2381210709</v>
      </c>
      <c r="C3163" s="4">
        <v>60.3</v>
      </c>
      <c r="D3163" s="4"/>
    </row>
    <row r="3164" s="1" customFormat="1" spans="1:4">
      <c r="A3164" s="4" t="str">
        <f t="shared" si="56"/>
        <v>20230318</v>
      </c>
      <c r="B3164" s="4" t="str">
        <f>"2381210614"</f>
        <v>2381210614</v>
      </c>
      <c r="C3164" s="4">
        <v>59.4</v>
      </c>
      <c r="D3164" s="4"/>
    </row>
    <row r="3165" s="1" customFormat="1" spans="1:4">
      <c r="A3165" s="4" t="str">
        <f t="shared" si="56"/>
        <v>20230318</v>
      </c>
      <c r="B3165" s="4" t="str">
        <f>"2381210522"</f>
        <v>2381210522</v>
      </c>
      <c r="C3165" s="4">
        <v>59.2</v>
      </c>
      <c r="D3165" s="4"/>
    </row>
    <row r="3166" s="1" customFormat="1" spans="1:4">
      <c r="A3166" s="4" t="str">
        <f t="shared" si="56"/>
        <v>20230318</v>
      </c>
      <c r="B3166" s="4" t="str">
        <f>"2381210716"</f>
        <v>2381210716</v>
      </c>
      <c r="C3166" s="4">
        <v>52.4</v>
      </c>
      <c r="D3166" s="4"/>
    </row>
    <row r="3167" s="1" customFormat="1" spans="1:4">
      <c r="A3167" s="4" t="str">
        <f t="shared" si="56"/>
        <v>20230318</v>
      </c>
      <c r="B3167" s="4" t="str">
        <f>"2381210719"</f>
        <v>2381210719</v>
      </c>
      <c r="C3167" s="4">
        <v>50</v>
      </c>
      <c r="D3167" s="4"/>
    </row>
    <row r="3168" s="1" customFormat="1" spans="1:4">
      <c r="A3168" s="4" t="str">
        <f t="shared" si="56"/>
        <v>20230318</v>
      </c>
      <c r="B3168" s="4" t="str">
        <f>"2381210428"</f>
        <v>2381210428</v>
      </c>
      <c r="C3168" s="4">
        <v>0</v>
      </c>
      <c r="D3168" s="4" t="s">
        <v>5</v>
      </c>
    </row>
    <row r="3169" s="1" customFormat="1" spans="1:4">
      <c r="A3169" s="4" t="str">
        <f t="shared" si="56"/>
        <v>20230318</v>
      </c>
      <c r="B3169" s="4" t="str">
        <f>"2381210430"</f>
        <v>2381210430</v>
      </c>
      <c r="C3169" s="4">
        <v>0</v>
      </c>
      <c r="D3169" s="4" t="s">
        <v>5</v>
      </c>
    </row>
    <row r="3170" s="1" customFormat="1" spans="1:4">
      <c r="A3170" s="4" t="str">
        <f t="shared" si="56"/>
        <v>20230318</v>
      </c>
      <c r="B3170" s="4" t="str">
        <f>"2381210502"</f>
        <v>2381210502</v>
      </c>
      <c r="C3170" s="4">
        <v>0</v>
      </c>
      <c r="D3170" s="4" t="s">
        <v>5</v>
      </c>
    </row>
    <row r="3171" s="1" customFormat="1" spans="1:4">
      <c r="A3171" s="4" t="str">
        <f t="shared" si="56"/>
        <v>20230318</v>
      </c>
      <c r="B3171" s="4" t="str">
        <f>"2381210503"</f>
        <v>2381210503</v>
      </c>
      <c r="C3171" s="4">
        <v>0</v>
      </c>
      <c r="D3171" s="4" t="s">
        <v>5</v>
      </c>
    </row>
    <row r="3172" s="1" customFormat="1" spans="1:4">
      <c r="A3172" s="4" t="str">
        <f t="shared" si="56"/>
        <v>20230318</v>
      </c>
      <c r="B3172" s="4" t="str">
        <f>"2381210505"</f>
        <v>2381210505</v>
      </c>
      <c r="C3172" s="4">
        <v>0</v>
      </c>
      <c r="D3172" s="4" t="s">
        <v>5</v>
      </c>
    </row>
    <row r="3173" s="1" customFormat="1" spans="1:4">
      <c r="A3173" s="4" t="str">
        <f t="shared" si="56"/>
        <v>20230318</v>
      </c>
      <c r="B3173" s="4" t="str">
        <f>"2381210510"</f>
        <v>2381210510</v>
      </c>
      <c r="C3173" s="4">
        <v>0</v>
      </c>
      <c r="D3173" s="4" t="s">
        <v>5</v>
      </c>
    </row>
    <row r="3174" s="1" customFormat="1" spans="1:4">
      <c r="A3174" s="4" t="str">
        <f t="shared" si="56"/>
        <v>20230318</v>
      </c>
      <c r="B3174" s="4" t="str">
        <f>"2381210511"</f>
        <v>2381210511</v>
      </c>
      <c r="C3174" s="4">
        <v>0</v>
      </c>
      <c r="D3174" s="4" t="s">
        <v>5</v>
      </c>
    </row>
    <row r="3175" s="1" customFormat="1" spans="1:4">
      <c r="A3175" s="4" t="str">
        <f t="shared" si="56"/>
        <v>20230318</v>
      </c>
      <c r="B3175" s="4" t="str">
        <f>"2381210512"</f>
        <v>2381210512</v>
      </c>
      <c r="C3175" s="4">
        <v>0</v>
      </c>
      <c r="D3175" s="4" t="s">
        <v>5</v>
      </c>
    </row>
    <row r="3176" s="1" customFormat="1" spans="1:4">
      <c r="A3176" s="4" t="str">
        <f t="shared" si="56"/>
        <v>20230318</v>
      </c>
      <c r="B3176" s="4" t="str">
        <f>"2381210514"</f>
        <v>2381210514</v>
      </c>
      <c r="C3176" s="4">
        <v>0</v>
      </c>
      <c r="D3176" s="4" t="s">
        <v>5</v>
      </c>
    </row>
    <row r="3177" s="1" customFormat="1" spans="1:4">
      <c r="A3177" s="4" t="str">
        <f t="shared" si="56"/>
        <v>20230318</v>
      </c>
      <c r="B3177" s="4" t="str">
        <f>"2381210515"</f>
        <v>2381210515</v>
      </c>
      <c r="C3177" s="4">
        <v>0</v>
      </c>
      <c r="D3177" s="4" t="s">
        <v>5</v>
      </c>
    </row>
    <row r="3178" s="1" customFormat="1" spans="1:4">
      <c r="A3178" s="4" t="str">
        <f t="shared" si="56"/>
        <v>20230318</v>
      </c>
      <c r="B3178" s="4" t="str">
        <f>"2381210519"</f>
        <v>2381210519</v>
      </c>
      <c r="C3178" s="4">
        <v>0</v>
      </c>
      <c r="D3178" s="4" t="s">
        <v>5</v>
      </c>
    </row>
    <row r="3179" s="1" customFormat="1" spans="1:4">
      <c r="A3179" s="4" t="str">
        <f t="shared" si="56"/>
        <v>20230318</v>
      </c>
      <c r="B3179" s="4" t="str">
        <f>"2381210525"</f>
        <v>2381210525</v>
      </c>
      <c r="C3179" s="4">
        <v>0</v>
      </c>
      <c r="D3179" s="4" t="s">
        <v>5</v>
      </c>
    </row>
    <row r="3180" s="1" customFormat="1" spans="1:4">
      <c r="A3180" s="4" t="str">
        <f t="shared" si="56"/>
        <v>20230318</v>
      </c>
      <c r="B3180" s="4" t="str">
        <f>"2381210529"</f>
        <v>2381210529</v>
      </c>
      <c r="C3180" s="4">
        <v>0</v>
      </c>
      <c r="D3180" s="4" t="s">
        <v>5</v>
      </c>
    </row>
    <row r="3181" s="1" customFormat="1" spans="1:4">
      <c r="A3181" s="4" t="str">
        <f t="shared" si="56"/>
        <v>20230318</v>
      </c>
      <c r="B3181" s="4" t="str">
        <f>"2381210530"</f>
        <v>2381210530</v>
      </c>
      <c r="C3181" s="4">
        <v>0</v>
      </c>
      <c r="D3181" s="4" t="s">
        <v>5</v>
      </c>
    </row>
    <row r="3182" s="1" customFormat="1" spans="1:4">
      <c r="A3182" s="4" t="str">
        <f t="shared" si="56"/>
        <v>20230318</v>
      </c>
      <c r="B3182" s="4" t="str">
        <f>"2381210606"</f>
        <v>2381210606</v>
      </c>
      <c r="C3182" s="4">
        <v>0</v>
      </c>
      <c r="D3182" s="4" t="s">
        <v>5</v>
      </c>
    </row>
    <row r="3183" s="1" customFormat="1" spans="1:4">
      <c r="A3183" s="4" t="str">
        <f t="shared" si="56"/>
        <v>20230318</v>
      </c>
      <c r="B3183" s="4" t="str">
        <f>"2381210611"</f>
        <v>2381210611</v>
      </c>
      <c r="C3183" s="4">
        <v>0</v>
      </c>
      <c r="D3183" s="4" t="s">
        <v>5</v>
      </c>
    </row>
    <row r="3184" s="1" customFormat="1" spans="1:4">
      <c r="A3184" s="4" t="str">
        <f t="shared" si="56"/>
        <v>20230318</v>
      </c>
      <c r="B3184" s="4" t="str">
        <f>"2381210615"</f>
        <v>2381210615</v>
      </c>
      <c r="C3184" s="4">
        <v>0</v>
      </c>
      <c r="D3184" s="4" t="s">
        <v>5</v>
      </c>
    </row>
    <row r="3185" s="1" customFormat="1" spans="1:4">
      <c r="A3185" s="4" t="str">
        <f t="shared" si="56"/>
        <v>20230318</v>
      </c>
      <c r="B3185" s="4" t="str">
        <f>"2381210618"</f>
        <v>2381210618</v>
      </c>
      <c r="C3185" s="4">
        <v>0</v>
      </c>
      <c r="D3185" s="4" t="s">
        <v>5</v>
      </c>
    </row>
    <row r="3186" s="1" customFormat="1" spans="1:4">
      <c r="A3186" s="4" t="str">
        <f t="shared" si="56"/>
        <v>20230318</v>
      </c>
      <c r="B3186" s="4" t="str">
        <f>"2381210627"</f>
        <v>2381210627</v>
      </c>
      <c r="C3186" s="4">
        <v>0</v>
      </c>
      <c r="D3186" s="4" t="s">
        <v>5</v>
      </c>
    </row>
    <row r="3187" s="1" customFormat="1" spans="1:4">
      <c r="A3187" s="4" t="str">
        <f t="shared" si="56"/>
        <v>20230318</v>
      </c>
      <c r="B3187" s="4" t="str">
        <f>"2381210628"</f>
        <v>2381210628</v>
      </c>
      <c r="C3187" s="4">
        <v>0</v>
      </c>
      <c r="D3187" s="4" t="s">
        <v>5</v>
      </c>
    </row>
    <row r="3188" s="1" customFormat="1" spans="1:4">
      <c r="A3188" s="4" t="str">
        <f t="shared" si="56"/>
        <v>20230318</v>
      </c>
      <c r="B3188" s="4" t="str">
        <f>"2381210701"</f>
        <v>2381210701</v>
      </c>
      <c r="C3188" s="4">
        <v>0</v>
      </c>
      <c r="D3188" s="4" t="s">
        <v>5</v>
      </c>
    </row>
    <row r="3189" s="1" customFormat="1" spans="1:4">
      <c r="A3189" s="4" t="str">
        <f t="shared" si="56"/>
        <v>20230318</v>
      </c>
      <c r="B3189" s="4" t="str">
        <f>"2381210708"</f>
        <v>2381210708</v>
      </c>
      <c r="C3189" s="4">
        <v>0</v>
      </c>
      <c r="D3189" s="4" t="s">
        <v>5</v>
      </c>
    </row>
    <row r="3190" s="1" customFormat="1" spans="1:4">
      <c r="A3190" s="4" t="str">
        <f t="shared" si="56"/>
        <v>20230318</v>
      </c>
      <c r="B3190" s="4" t="str">
        <f>"2381210710"</f>
        <v>2381210710</v>
      </c>
      <c r="C3190" s="4">
        <v>0</v>
      </c>
      <c r="D3190" s="4" t="s">
        <v>5</v>
      </c>
    </row>
    <row r="3191" s="1" customFormat="1" spans="1:4">
      <c r="A3191" s="4" t="str">
        <f t="shared" si="56"/>
        <v>20230318</v>
      </c>
      <c r="B3191" s="4" t="str">
        <f>"2381210712"</f>
        <v>2381210712</v>
      </c>
      <c r="C3191" s="4">
        <v>0</v>
      </c>
      <c r="D3191" s="4" t="s">
        <v>5</v>
      </c>
    </row>
    <row r="3192" s="1" customFormat="1" spans="1:4">
      <c r="A3192" s="4" t="str">
        <f t="shared" si="56"/>
        <v>20230318</v>
      </c>
      <c r="B3192" s="4" t="str">
        <f>"2381210714"</f>
        <v>2381210714</v>
      </c>
      <c r="C3192" s="4">
        <v>0</v>
      </c>
      <c r="D3192" s="4" t="s">
        <v>5</v>
      </c>
    </row>
    <row r="3193" s="1" customFormat="1" spans="1:4">
      <c r="A3193" s="4" t="str">
        <f t="shared" si="56"/>
        <v>20230318</v>
      </c>
      <c r="B3193" s="4" t="str">
        <f>"2381210720"</f>
        <v>2381210720</v>
      </c>
      <c r="C3193" s="4">
        <v>0</v>
      </c>
      <c r="D3193" s="4" t="s">
        <v>5</v>
      </c>
    </row>
    <row r="3194" s="1" customFormat="1" spans="1:4">
      <c r="A3194" s="4" t="str">
        <f t="shared" si="56"/>
        <v>20230318</v>
      </c>
      <c r="B3194" s="4" t="str">
        <f>"2381210721"</f>
        <v>2381210721</v>
      </c>
      <c r="C3194" s="4">
        <v>0</v>
      </c>
      <c r="D3194" s="4" t="s">
        <v>5</v>
      </c>
    </row>
    <row r="3195" s="1" customFormat="1" spans="1:4">
      <c r="A3195" s="4" t="str">
        <f t="shared" si="56"/>
        <v>20230318</v>
      </c>
      <c r="B3195" s="4" t="str">
        <f>"2381210722"</f>
        <v>2381210722</v>
      </c>
      <c r="C3195" s="4">
        <v>0</v>
      </c>
      <c r="D3195" s="4" t="s">
        <v>5</v>
      </c>
    </row>
    <row r="3196" s="1" customFormat="1" spans="1:4">
      <c r="A3196" s="4" t="str">
        <f t="shared" si="56"/>
        <v>20230318</v>
      </c>
      <c r="B3196" s="4" t="str">
        <f>"2381210723"</f>
        <v>2381210723</v>
      </c>
      <c r="C3196" s="4">
        <v>0</v>
      </c>
      <c r="D3196" s="4" t="s">
        <v>5</v>
      </c>
    </row>
    <row r="3197" s="1" customFormat="1" spans="1:4">
      <c r="A3197" s="4" t="str">
        <f t="shared" si="56"/>
        <v>20230318</v>
      </c>
      <c r="B3197" s="4" t="str">
        <f>"2381210727"</f>
        <v>2381210727</v>
      </c>
      <c r="C3197" s="4">
        <v>0</v>
      </c>
      <c r="D3197" s="4" t="s">
        <v>5</v>
      </c>
    </row>
    <row r="3198" s="1" customFormat="1" spans="1:4">
      <c r="A3198" s="4" t="str">
        <f t="shared" si="56"/>
        <v>20230318</v>
      </c>
      <c r="B3198" s="4" t="str">
        <f>"2381210730"</f>
        <v>2381210730</v>
      </c>
      <c r="C3198" s="4">
        <v>0</v>
      </c>
      <c r="D3198" s="4" t="s">
        <v>5</v>
      </c>
    </row>
    <row r="3199" s="1" customFormat="1" spans="1:4">
      <c r="A3199" s="4" t="str">
        <f t="shared" si="56"/>
        <v>20230318</v>
      </c>
      <c r="B3199" s="4" t="str">
        <f>"2381210801"</f>
        <v>2381210801</v>
      </c>
      <c r="C3199" s="4">
        <v>0</v>
      </c>
      <c r="D3199" s="4" t="s">
        <v>5</v>
      </c>
    </row>
    <row r="3200" s="1" customFormat="1" spans="1:4">
      <c r="A3200" s="4" t="str">
        <f t="shared" si="56"/>
        <v>20230318</v>
      </c>
      <c r="B3200" s="4" t="str">
        <f>"2381210802"</f>
        <v>2381210802</v>
      </c>
      <c r="C3200" s="4">
        <v>0</v>
      </c>
      <c r="D3200" s="4" t="s">
        <v>5</v>
      </c>
    </row>
    <row r="3201" s="1" customFormat="1" spans="1:4">
      <c r="A3201" s="4" t="str">
        <f t="shared" si="56"/>
        <v>20230318</v>
      </c>
      <c r="B3201" s="4" t="str">
        <f>"2381210803"</f>
        <v>2381210803</v>
      </c>
      <c r="C3201" s="4">
        <v>0</v>
      </c>
      <c r="D3201" s="4" t="s">
        <v>5</v>
      </c>
    </row>
    <row r="3202" s="1" customFormat="1" spans="1:4">
      <c r="A3202" s="4" t="str">
        <f t="shared" si="56"/>
        <v>20230318</v>
      </c>
      <c r="B3202" s="4" t="str">
        <f>"2381210804"</f>
        <v>2381210804</v>
      </c>
      <c r="C3202" s="4">
        <v>0</v>
      </c>
      <c r="D3202" s="4" t="s">
        <v>5</v>
      </c>
    </row>
    <row r="3203" s="1" customFormat="1" spans="1:4">
      <c r="A3203" s="4" t="str">
        <f t="shared" si="56"/>
        <v>20230318</v>
      </c>
      <c r="B3203" s="4" t="str">
        <f>"2381210805"</f>
        <v>2381210805</v>
      </c>
      <c r="C3203" s="4">
        <v>0</v>
      </c>
      <c r="D3203" s="4" t="s">
        <v>5</v>
      </c>
    </row>
    <row r="3204" s="1" customFormat="1" spans="1:4">
      <c r="A3204" s="4" t="str">
        <f t="shared" si="56"/>
        <v>20230318</v>
      </c>
      <c r="B3204" s="4" t="str">
        <f>"2381210811"</f>
        <v>2381210811</v>
      </c>
      <c r="C3204" s="4">
        <v>0</v>
      </c>
      <c r="D3204" s="4" t="s">
        <v>5</v>
      </c>
    </row>
    <row r="3205" s="1" customFormat="1" spans="1:4">
      <c r="A3205" s="4" t="str">
        <f t="shared" si="56"/>
        <v>20230318</v>
      </c>
      <c r="B3205" s="4" t="str">
        <f>"2381210813"</f>
        <v>2381210813</v>
      </c>
      <c r="C3205" s="4">
        <v>0</v>
      </c>
      <c r="D3205" s="4" t="s">
        <v>5</v>
      </c>
    </row>
    <row r="3206" s="1" customFormat="1" spans="1:4">
      <c r="A3206" s="4" t="str">
        <f t="shared" si="56"/>
        <v>20230318</v>
      </c>
      <c r="B3206" s="4" t="str">
        <f>"2381210814"</f>
        <v>2381210814</v>
      </c>
      <c r="C3206" s="4">
        <v>0</v>
      </c>
      <c r="D3206" s="4" t="s">
        <v>5</v>
      </c>
    </row>
    <row r="3207" s="1" customFormat="1" spans="1:4">
      <c r="A3207" s="4" t="str">
        <f t="shared" si="56"/>
        <v>20230318</v>
      </c>
      <c r="B3207" s="4" t="str">
        <f>"2381210815"</f>
        <v>2381210815</v>
      </c>
      <c r="C3207" s="4">
        <v>0</v>
      </c>
      <c r="D3207" s="4" t="s">
        <v>5</v>
      </c>
    </row>
    <row r="3208" s="1" customFormat="1" spans="1:4">
      <c r="A3208" s="4" t="str">
        <f t="shared" si="56"/>
        <v>20230318</v>
      </c>
      <c r="B3208" s="4" t="str">
        <f>"2381210816"</f>
        <v>2381210816</v>
      </c>
      <c r="C3208" s="4">
        <v>0</v>
      </c>
      <c r="D3208" s="4" t="s">
        <v>5</v>
      </c>
    </row>
    <row r="3209" s="1" customFormat="1" spans="1:4">
      <c r="A3209" s="4" t="str">
        <f t="shared" si="56"/>
        <v>20230318</v>
      </c>
      <c r="B3209" s="4" t="str">
        <f>"2381210819"</f>
        <v>2381210819</v>
      </c>
      <c r="C3209" s="4">
        <v>0</v>
      </c>
      <c r="D3209" s="4" t="s">
        <v>5</v>
      </c>
    </row>
    <row r="3210" s="1" customFormat="1" spans="1:4">
      <c r="A3210" s="4" t="str">
        <f t="shared" si="56"/>
        <v>20230318</v>
      </c>
      <c r="B3210" s="4" t="str">
        <f>"2381210820"</f>
        <v>2381210820</v>
      </c>
      <c r="C3210" s="4">
        <v>0</v>
      </c>
      <c r="D3210" s="4" t="s">
        <v>5</v>
      </c>
    </row>
    <row r="3211" s="1" customFormat="1" spans="1:4">
      <c r="A3211" s="4" t="str">
        <f t="shared" si="56"/>
        <v>20230318</v>
      </c>
      <c r="B3211" s="4" t="str">
        <f>"2381210823"</f>
        <v>2381210823</v>
      </c>
      <c r="C3211" s="4">
        <v>0</v>
      </c>
      <c r="D3211" s="4" t="s">
        <v>5</v>
      </c>
    </row>
    <row r="3212" s="1" customFormat="1" spans="1:4">
      <c r="A3212" s="4" t="str">
        <f t="shared" si="56"/>
        <v>20230318</v>
      </c>
      <c r="B3212" s="4" t="str">
        <f>"2381210824"</f>
        <v>2381210824</v>
      </c>
      <c r="C3212" s="4">
        <v>0</v>
      </c>
      <c r="D3212" s="4" t="s">
        <v>5</v>
      </c>
    </row>
    <row r="3213" s="1" customFormat="1" spans="1:4">
      <c r="A3213" s="4" t="str">
        <f t="shared" ref="A3213:A3234" si="57">"20230319"</f>
        <v>20230319</v>
      </c>
      <c r="B3213" s="4" t="str">
        <f>"2381210912"</f>
        <v>2381210912</v>
      </c>
      <c r="C3213" s="4">
        <v>88.2</v>
      </c>
      <c r="D3213" s="4"/>
    </row>
    <row r="3214" s="1" customFormat="1" spans="1:4">
      <c r="A3214" s="4" t="str">
        <f t="shared" si="57"/>
        <v>20230319</v>
      </c>
      <c r="B3214" s="4" t="str">
        <f>"2381210908"</f>
        <v>2381210908</v>
      </c>
      <c r="C3214" s="4">
        <v>80.5</v>
      </c>
      <c r="D3214" s="4"/>
    </row>
    <row r="3215" s="1" customFormat="1" spans="1:4">
      <c r="A3215" s="4" t="str">
        <f t="shared" si="57"/>
        <v>20230319</v>
      </c>
      <c r="B3215" s="4" t="str">
        <f>"2381210905"</f>
        <v>2381210905</v>
      </c>
      <c r="C3215" s="4">
        <v>79.5</v>
      </c>
      <c r="D3215" s="4"/>
    </row>
    <row r="3216" s="1" customFormat="1" spans="1:4">
      <c r="A3216" s="4" t="str">
        <f t="shared" si="57"/>
        <v>20230319</v>
      </c>
      <c r="B3216" s="4" t="str">
        <f>"2381210825"</f>
        <v>2381210825</v>
      </c>
      <c r="C3216" s="4">
        <v>79</v>
      </c>
      <c r="D3216" s="4"/>
    </row>
    <row r="3217" s="1" customFormat="1" spans="1:4">
      <c r="A3217" s="4" t="str">
        <f t="shared" si="57"/>
        <v>20230319</v>
      </c>
      <c r="B3217" s="4" t="str">
        <f>"2381210828"</f>
        <v>2381210828</v>
      </c>
      <c r="C3217" s="4">
        <v>78.3</v>
      </c>
      <c r="D3217" s="4"/>
    </row>
    <row r="3218" s="1" customFormat="1" spans="1:4">
      <c r="A3218" s="4" t="str">
        <f t="shared" si="57"/>
        <v>20230319</v>
      </c>
      <c r="B3218" s="4" t="str">
        <f>"2381210903"</f>
        <v>2381210903</v>
      </c>
      <c r="C3218" s="4">
        <v>77.1</v>
      </c>
      <c r="D3218" s="4"/>
    </row>
    <row r="3219" s="1" customFormat="1" spans="1:4">
      <c r="A3219" s="4" t="str">
        <f t="shared" si="57"/>
        <v>20230319</v>
      </c>
      <c r="B3219" s="4" t="str">
        <f>"2381210830"</f>
        <v>2381210830</v>
      </c>
      <c r="C3219" s="4">
        <v>76.4</v>
      </c>
      <c r="D3219" s="4"/>
    </row>
    <row r="3220" s="1" customFormat="1" spans="1:4">
      <c r="A3220" s="4" t="str">
        <f t="shared" si="57"/>
        <v>20230319</v>
      </c>
      <c r="B3220" s="4" t="str">
        <f>"2381210901"</f>
        <v>2381210901</v>
      </c>
      <c r="C3220" s="4">
        <v>74.9</v>
      </c>
      <c r="D3220" s="4"/>
    </row>
    <row r="3221" s="1" customFormat="1" spans="1:4">
      <c r="A3221" s="4" t="str">
        <f t="shared" si="57"/>
        <v>20230319</v>
      </c>
      <c r="B3221" s="4" t="str">
        <f>"2381210913"</f>
        <v>2381210913</v>
      </c>
      <c r="C3221" s="4">
        <v>70.9</v>
      </c>
      <c r="D3221" s="4"/>
    </row>
    <row r="3222" s="1" customFormat="1" spans="1:4">
      <c r="A3222" s="4" t="str">
        <f t="shared" si="57"/>
        <v>20230319</v>
      </c>
      <c r="B3222" s="4" t="str">
        <f>"2381210829"</f>
        <v>2381210829</v>
      </c>
      <c r="C3222" s="4">
        <v>70</v>
      </c>
      <c r="D3222" s="4"/>
    </row>
    <row r="3223" s="1" customFormat="1" spans="1:4">
      <c r="A3223" s="4" t="str">
        <f t="shared" si="57"/>
        <v>20230319</v>
      </c>
      <c r="B3223" s="4" t="str">
        <f>"2381210902"</f>
        <v>2381210902</v>
      </c>
      <c r="C3223" s="4">
        <v>69.7</v>
      </c>
      <c r="D3223" s="4"/>
    </row>
    <row r="3224" s="1" customFormat="1" spans="1:4">
      <c r="A3224" s="4" t="str">
        <f t="shared" si="57"/>
        <v>20230319</v>
      </c>
      <c r="B3224" s="4" t="str">
        <f>"2381210911"</f>
        <v>2381210911</v>
      </c>
      <c r="C3224" s="4">
        <v>61</v>
      </c>
      <c r="D3224" s="4"/>
    </row>
    <row r="3225" s="1" customFormat="1" spans="1:4">
      <c r="A3225" s="4" t="str">
        <f t="shared" si="57"/>
        <v>20230319</v>
      </c>
      <c r="B3225" s="4" t="str">
        <f>"2381210904"</f>
        <v>2381210904</v>
      </c>
      <c r="C3225" s="4">
        <v>55.9</v>
      </c>
      <c r="D3225" s="4"/>
    </row>
    <row r="3226" s="1" customFormat="1" spans="1:4">
      <c r="A3226" s="4" t="str">
        <f t="shared" si="57"/>
        <v>20230319</v>
      </c>
      <c r="B3226" s="4" t="str">
        <f>"2381210826"</f>
        <v>2381210826</v>
      </c>
      <c r="C3226" s="4">
        <v>0</v>
      </c>
      <c r="D3226" s="4" t="s">
        <v>5</v>
      </c>
    </row>
    <row r="3227" s="1" customFormat="1" spans="1:4">
      <c r="A3227" s="4" t="str">
        <f t="shared" si="57"/>
        <v>20230319</v>
      </c>
      <c r="B3227" s="4" t="str">
        <f>"2381210827"</f>
        <v>2381210827</v>
      </c>
      <c r="C3227" s="4">
        <v>0</v>
      </c>
      <c r="D3227" s="4" t="s">
        <v>5</v>
      </c>
    </row>
    <row r="3228" s="1" customFormat="1" spans="1:4">
      <c r="A3228" s="4" t="str">
        <f t="shared" si="57"/>
        <v>20230319</v>
      </c>
      <c r="B3228" s="4" t="str">
        <f>"2381210906"</f>
        <v>2381210906</v>
      </c>
      <c r="C3228" s="4">
        <v>0</v>
      </c>
      <c r="D3228" s="4" t="s">
        <v>5</v>
      </c>
    </row>
    <row r="3229" s="1" customFormat="1" spans="1:4">
      <c r="A3229" s="4" t="str">
        <f t="shared" si="57"/>
        <v>20230319</v>
      </c>
      <c r="B3229" s="4" t="str">
        <f>"2381210907"</f>
        <v>2381210907</v>
      </c>
      <c r="C3229" s="4">
        <v>0</v>
      </c>
      <c r="D3229" s="4" t="s">
        <v>5</v>
      </c>
    </row>
    <row r="3230" s="1" customFormat="1" spans="1:4">
      <c r="A3230" s="4" t="str">
        <f t="shared" si="57"/>
        <v>20230319</v>
      </c>
      <c r="B3230" s="4" t="str">
        <f>"2381210909"</f>
        <v>2381210909</v>
      </c>
      <c r="C3230" s="4">
        <v>0</v>
      </c>
      <c r="D3230" s="4" t="s">
        <v>5</v>
      </c>
    </row>
    <row r="3231" s="1" customFormat="1" spans="1:4">
      <c r="A3231" s="4" t="str">
        <f t="shared" si="57"/>
        <v>20230319</v>
      </c>
      <c r="B3231" s="4" t="str">
        <f>"2381210910"</f>
        <v>2381210910</v>
      </c>
      <c r="C3231" s="4">
        <v>0</v>
      </c>
      <c r="D3231" s="4" t="s">
        <v>5</v>
      </c>
    </row>
    <row r="3232" s="1" customFormat="1" spans="1:4">
      <c r="A3232" s="4" t="str">
        <f t="shared" si="57"/>
        <v>20230319</v>
      </c>
      <c r="B3232" s="4" t="str">
        <f>"2381210914"</f>
        <v>2381210914</v>
      </c>
      <c r="C3232" s="4">
        <v>0</v>
      </c>
      <c r="D3232" s="4" t="s">
        <v>5</v>
      </c>
    </row>
    <row r="3233" s="1" customFormat="1" spans="1:4">
      <c r="A3233" s="4" t="str">
        <f t="shared" si="57"/>
        <v>20230319</v>
      </c>
      <c r="B3233" s="4" t="str">
        <f>"2381210915"</f>
        <v>2381210915</v>
      </c>
      <c r="C3233" s="4">
        <v>0</v>
      </c>
      <c r="D3233" s="4" t="s">
        <v>5</v>
      </c>
    </row>
    <row r="3234" s="1" customFormat="1" spans="1:4">
      <c r="A3234" s="4" t="str">
        <f t="shared" si="57"/>
        <v>20230319</v>
      </c>
      <c r="B3234" s="4" t="str">
        <f>"2381210916"</f>
        <v>2381210916</v>
      </c>
      <c r="C3234" s="4">
        <v>0</v>
      </c>
      <c r="D3234" s="4" t="s">
        <v>5</v>
      </c>
    </row>
    <row r="3235" s="1" customFormat="1" spans="1:4">
      <c r="A3235" s="4" t="str">
        <f t="shared" ref="A3235:A3290" si="58">"20230320"</f>
        <v>20230320</v>
      </c>
      <c r="B3235" s="4" t="str">
        <f>"2381210929"</f>
        <v>2381210929</v>
      </c>
      <c r="C3235" s="4">
        <v>83.9</v>
      </c>
      <c r="D3235" s="4"/>
    </row>
    <row r="3236" s="1" customFormat="1" spans="1:4">
      <c r="A3236" s="4" t="str">
        <f t="shared" si="58"/>
        <v>20230320</v>
      </c>
      <c r="B3236" s="4" t="str">
        <f>"2381211020"</f>
        <v>2381211020</v>
      </c>
      <c r="C3236" s="4">
        <v>82.2</v>
      </c>
      <c r="D3236" s="4"/>
    </row>
    <row r="3237" s="1" customFormat="1" spans="1:4">
      <c r="A3237" s="4" t="str">
        <f t="shared" si="58"/>
        <v>20230320</v>
      </c>
      <c r="B3237" s="4" t="str">
        <f>"2381211111"</f>
        <v>2381211111</v>
      </c>
      <c r="C3237" s="4">
        <v>82</v>
      </c>
      <c r="D3237" s="4"/>
    </row>
    <row r="3238" s="1" customFormat="1" spans="1:4">
      <c r="A3238" s="4" t="str">
        <f t="shared" si="58"/>
        <v>20230320</v>
      </c>
      <c r="B3238" s="4" t="str">
        <f>"2381211024"</f>
        <v>2381211024</v>
      </c>
      <c r="C3238" s="4">
        <v>79</v>
      </c>
      <c r="D3238" s="4"/>
    </row>
    <row r="3239" s="1" customFormat="1" spans="1:4">
      <c r="A3239" s="4" t="str">
        <f t="shared" si="58"/>
        <v>20230320</v>
      </c>
      <c r="B3239" s="4" t="str">
        <f>"2381210919"</f>
        <v>2381210919</v>
      </c>
      <c r="C3239" s="4">
        <v>78.7</v>
      </c>
      <c r="D3239" s="4"/>
    </row>
    <row r="3240" s="1" customFormat="1" spans="1:4">
      <c r="A3240" s="4" t="str">
        <f t="shared" si="58"/>
        <v>20230320</v>
      </c>
      <c r="B3240" s="4" t="str">
        <f>"2381211008"</f>
        <v>2381211008</v>
      </c>
      <c r="C3240" s="4">
        <v>77.8</v>
      </c>
      <c r="D3240" s="4"/>
    </row>
    <row r="3241" s="1" customFormat="1" spans="1:4">
      <c r="A3241" s="4" t="str">
        <f t="shared" si="58"/>
        <v>20230320</v>
      </c>
      <c r="B3241" s="4" t="str">
        <f>"2381210926"</f>
        <v>2381210926</v>
      </c>
      <c r="C3241" s="4">
        <v>76.9</v>
      </c>
      <c r="D3241" s="4"/>
    </row>
    <row r="3242" s="1" customFormat="1" spans="1:4">
      <c r="A3242" s="4" t="str">
        <f t="shared" si="58"/>
        <v>20230320</v>
      </c>
      <c r="B3242" s="4" t="str">
        <f>"2381211021"</f>
        <v>2381211021</v>
      </c>
      <c r="C3242" s="4">
        <v>76.7</v>
      </c>
      <c r="D3242" s="4"/>
    </row>
    <row r="3243" s="1" customFormat="1" spans="1:4">
      <c r="A3243" s="4" t="str">
        <f t="shared" si="58"/>
        <v>20230320</v>
      </c>
      <c r="B3243" s="4" t="str">
        <f>"2381211028"</f>
        <v>2381211028</v>
      </c>
      <c r="C3243" s="4">
        <v>76.4</v>
      </c>
      <c r="D3243" s="4"/>
    </row>
    <row r="3244" s="1" customFormat="1" spans="1:4">
      <c r="A3244" s="4" t="str">
        <f t="shared" si="58"/>
        <v>20230320</v>
      </c>
      <c r="B3244" s="4" t="str">
        <f>"2381211023"</f>
        <v>2381211023</v>
      </c>
      <c r="C3244" s="4">
        <v>76.3</v>
      </c>
      <c r="D3244" s="4"/>
    </row>
    <row r="3245" s="1" customFormat="1" spans="1:4">
      <c r="A3245" s="4" t="str">
        <f t="shared" si="58"/>
        <v>20230320</v>
      </c>
      <c r="B3245" s="4" t="str">
        <f>"2381211009"</f>
        <v>2381211009</v>
      </c>
      <c r="C3245" s="4">
        <v>75.9</v>
      </c>
      <c r="D3245" s="4"/>
    </row>
    <row r="3246" s="1" customFormat="1" spans="1:4">
      <c r="A3246" s="4" t="str">
        <f t="shared" si="58"/>
        <v>20230320</v>
      </c>
      <c r="B3246" s="4" t="str">
        <f>"2381211027"</f>
        <v>2381211027</v>
      </c>
      <c r="C3246" s="4">
        <v>74.5</v>
      </c>
      <c r="D3246" s="4"/>
    </row>
    <row r="3247" s="1" customFormat="1" spans="1:4">
      <c r="A3247" s="4" t="str">
        <f t="shared" si="58"/>
        <v>20230320</v>
      </c>
      <c r="B3247" s="4" t="str">
        <f>"2381211011"</f>
        <v>2381211011</v>
      </c>
      <c r="C3247" s="4">
        <v>73.9</v>
      </c>
      <c r="D3247" s="4"/>
    </row>
    <row r="3248" s="1" customFormat="1" spans="1:4">
      <c r="A3248" s="4" t="str">
        <f t="shared" si="58"/>
        <v>20230320</v>
      </c>
      <c r="B3248" s="4" t="str">
        <f>"2381210920"</f>
        <v>2381210920</v>
      </c>
      <c r="C3248" s="4">
        <v>73.5</v>
      </c>
      <c r="D3248" s="4"/>
    </row>
    <row r="3249" s="1" customFormat="1" spans="1:4">
      <c r="A3249" s="4" t="str">
        <f t="shared" si="58"/>
        <v>20230320</v>
      </c>
      <c r="B3249" s="4" t="str">
        <f>"2381211001"</f>
        <v>2381211001</v>
      </c>
      <c r="C3249" s="4">
        <v>73.4</v>
      </c>
      <c r="D3249" s="4"/>
    </row>
    <row r="3250" s="1" customFormat="1" spans="1:4">
      <c r="A3250" s="4" t="str">
        <f t="shared" si="58"/>
        <v>20230320</v>
      </c>
      <c r="B3250" s="4" t="str">
        <f>"2381210925"</f>
        <v>2381210925</v>
      </c>
      <c r="C3250" s="4">
        <v>73.2</v>
      </c>
      <c r="D3250" s="4"/>
    </row>
    <row r="3251" s="1" customFormat="1" spans="1:4">
      <c r="A3251" s="4" t="str">
        <f t="shared" si="58"/>
        <v>20230320</v>
      </c>
      <c r="B3251" s="4" t="str">
        <f>"2381211016"</f>
        <v>2381211016</v>
      </c>
      <c r="C3251" s="4">
        <v>72.6</v>
      </c>
      <c r="D3251" s="4"/>
    </row>
    <row r="3252" s="1" customFormat="1" spans="1:4">
      <c r="A3252" s="4" t="str">
        <f t="shared" si="58"/>
        <v>20230320</v>
      </c>
      <c r="B3252" s="4" t="str">
        <f>"2381211007"</f>
        <v>2381211007</v>
      </c>
      <c r="C3252" s="4">
        <v>72.2</v>
      </c>
      <c r="D3252" s="4"/>
    </row>
    <row r="3253" s="1" customFormat="1" spans="1:4">
      <c r="A3253" s="4" t="str">
        <f t="shared" si="58"/>
        <v>20230320</v>
      </c>
      <c r="B3253" s="4" t="str">
        <f>"2381211025"</f>
        <v>2381211025</v>
      </c>
      <c r="C3253" s="4">
        <v>72.2</v>
      </c>
      <c r="D3253" s="4"/>
    </row>
    <row r="3254" s="1" customFormat="1" spans="1:4">
      <c r="A3254" s="4" t="str">
        <f t="shared" si="58"/>
        <v>20230320</v>
      </c>
      <c r="B3254" s="4" t="str">
        <f>"2381211026"</f>
        <v>2381211026</v>
      </c>
      <c r="C3254" s="4">
        <v>72.2</v>
      </c>
      <c r="D3254" s="4"/>
    </row>
    <row r="3255" s="1" customFormat="1" spans="1:4">
      <c r="A3255" s="4" t="str">
        <f t="shared" si="58"/>
        <v>20230320</v>
      </c>
      <c r="B3255" s="4" t="str">
        <f>"2381211018"</f>
        <v>2381211018</v>
      </c>
      <c r="C3255" s="4">
        <v>71.2</v>
      </c>
      <c r="D3255" s="4"/>
    </row>
    <row r="3256" s="1" customFormat="1" spans="1:4">
      <c r="A3256" s="4" t="str">
        <f t="shared" si="58"/>
        <v>20230320</v>
      </c>
      <c r="B3256" s="4" t="str">
        <f>"2381211012"</f>
        <v>2381211012</v>
      </c>
      <c r="C3256" s="4">
        <v>71.1</v>
      </c>
      <c r="D3256" s="4"/>
    </row>
    <row r="3257" s="1" customFormat="1" spans="1:4">
      <c r="A3257" s="4" t="str">
        <f t="shared" si="58"/>
        <v>20230320</v>
      </c>
      <c r="B3257" s="4" t="str">
        <f>"2381211030"</f>
        <v>2381211030</v>
      </c>
      <c r="C3257" s="4">
        <v>70.9</v>
      </c>
      <c r="D3257" s="4"/>
    </row>
    <row r="3258" s="1" customFormat="1" spans="1:4">
      <c r="A3258" s="4" t="str">
        <f t="shared" si="58"/>
        <v>20230320</v>
      </c>
      <c r="B3258" s="4" t="str">
        <f>"2381210921"</f>
        <v>2381210921</v>
      </c>
      <c r="C3258" s="4">
        <v>70.3</v>
      </c>
      <c r="D3258" s="4"/>
    </row>
    <row r="3259" s="1" customFormat="1" spans="1:4">
      <c r="A3259" s="4" t="str">
        <f t="shared" si="58"/>
        <v>20230320</v>
      </c>
      <c r="B3259" s="4" t="str">
        <f>"2381211107"</f>
        <v>2381211107</v>
      </c>
      <c r="C3259" s="4">
        <v>70.2</v>
      </c>
      <c r="D3259" s="4"/>
    </row>
    <row r="3260" s="1" customFormat="1" spans="1:4">
      <c r="A3260" s="4" t="str">
        <f t="shared" si="58"/>
        <v>20230320</v>
      </c>
      <c r="B3260" s="4" t="str">
        <f>"2381211103"</f>
        <v>2381211103</v>
      </c>
      <c r="C3260" s="4">
        <v>69.9</v>
      </c>
      <c r="D3260" s="4"/>
    </row>
    <row r="3261" s="1" customFormat="1" spans="1:4">
      <c r="A3261" s="4" t="str">
        <f t="shared" si="58"/>
        <v>20230320</v>
      </c>
      <c r="B3261" s="4" t="str">
        <f>"2381211006"</f>
        <v>2381211006</v>
      </c>
      <c r="C3261" s="4">
        <v>69.7</v>
      </c>
      <c r="D3261" s="4"/>
    </row>
    <row r="3262" s="1" customFormat="1" spans="1:4">
      <c r="A3262" s="4" t="str">
        <f t="shared" si="58"/>
        <v>20230320</v>
      </c>
      <c r="B3262" s="4" t="str">
        <f>"2381211017"</f>
        <v>2381211017</v>
      </c>
      <c r="C3262" s="4">
        <v>69.4</v>
      </c>
      <c r="D3262" s="4"/>
    </row>
    <row r="3263" s="1" customFormat="1" spans="1:4">
      <c r="A3263" s="4" t="str">
        <f t="shared" si="58"/>
        <v>20230320</v>
      </c>
      <c r="B3263" s="4" t="str">
        <f>"2381211005"</f>
        <v>2381211005</v>
      </c>
      <c r="C3263" s="4">
        <v>68.5</v>
      </c>
      <c r="D3263" s="4"/>
    </row>
    <row r="3264" s="1" customFormat="1" spans="1:4">
      <c r="A3264" s="4" t="str">
        <f t="shared" si="58"/>
        <v>20230320</v>
      </c>
      <c r="B3264" s="4" t="str">
        <f>"2381211109"</f>
        <v>2381211109</v>
      </c>
      <c r="C3264" s="4">
        <v>67.9</v>
      </c>
      <c r="D3264" s="4"/>
    </row>
    <row r="3265" s="1" customFormat="1" spans="1:4">
      <c r="A3265" s="4" t="str">
        <f t="shared" si="58"/>
        <v>20230320</v>
      </c>
      <c r="B3265" s="4" t="str">
        <f>"2381211003"</f>
        <v>2381211003</v>
      </c>
      <c r="C3265" s="4">
        <v>65.7</v>
      </c>
      <c r="D3265" s="4"/>
    </row>
    <row r="3266" s="1" customFormat="1" spans="1:4">
      <c r="A3266" s="4" t="str">
        <f t="shared" si="58"/>
        <v>20230320</v>
      </c>
      <c r="B3266" s="4" t="str">
        <f>"2381211010"</f>
        <v>2381211010</v>
      </c>
      <c r="C3266" s="4">
        <v>60.3</v>
      </c>
      <c r="D3266" s="4"/>
    </row>
    <row r="3267" s="1" customFormat="1" spans="1:4">
      <c r="A3267" s="4" t="str">
        <f t="shared" si="58"/>
        <v>20230320</v>
      </c>
      <c r="B3267" s="4" t="str">
        <f>"2381210923"</f>
        <v>2381210923</v>
      </c>
      <c r="C3267" s="4">
        <v>60.2</v>
      </c>
      <c r="D3267" s="4"/>
    </row>
    <row r="3268" s="1" customFormat="1" spans="1:4">
      <c r="A3268" s="4" t="str">
        <f t="shared" si="58"/>
        <v>20230320</v>
      </c>
      <c r="B3268" s="4" t="str">
        <f>"2381210928"</f>
        <v>2381210928</v>
      </c>
      <c r="C3268" s="4">
        <v>60</v>
      </c>
      <c r="D3268" s="4"/>
    </row>
    <row r="3269" s="1" customFormat="1" spans="1:4">
      <c r="A3269" s="4" t="str">
        <f t="shared" si="58"/>
        <v>20230320</v>
      </c>
      <c r="B3269" s="4" t="str">
        <f>"2381211101"</f>
        <v>2381211101</v>
      </c>
      <c r="C3269" s="4">
        <v>54.3</v>
      </c>
      <c r="D3269" s="4"/>
    </row>
    <row r="3270" s="1" customFormat="1" spans="1:4">
      <c r="A3270" s="4" t="str">
        <f t="shared" si="58"/>
        <v>20230320</v>
      </c>
      <c r="B3270" s="4" t="str">
        <f>"2381210917"</f>
        <v>2381210917</v>
      </c>
      <c r="C3270" s="4">
        <v>0</v>
      </c>
      <c r="D3270" s="4" t="s">
        <v>5</v>
      </c>
    </row>
    <row r="3271" s="1" customFormat="1" spans="1:4">
      <c r="A3271" s="4" t="str">
        <f t="shared" si="58"/>
        <v>20230320</v>
      </c>
      <c r="B3271" s="4" t="str">
        <f>"2381210918"</f>
        <v>2381210918</v>
      </c>
      <c r="C3271" s="4">
        <v>0</v>
      </c>
      <c r="D3271" s="4" t="s">
        <v>5</v>
      </c>
    </row>
    <row r="3272" s="1" customFormat="1" spans="1:4">
      <c r="A3272" s="4" t="str">
        <f t="shared" si="58"/>
        <v>20230320</v>
      </c>
      <c r="B3272" s="4" t="str">
        <f>"2381210922"</f>
        <v>2381210922</v>
      </c>
      <c r="C3272" s="4">
        <v>0</v>
      </c>
      <c r="D3272" s="4" t="s">
        <v>5</v>
      </c>
    </row>
    <row r="3273" s="1" customFormat="1" spans="1:4">
      <c r="A3273" s="4" t="str">
        <f t="shared" si="58"/>
        <v>20230320</v>
      </c>
      <c r="B3273" s="4" t="str">
        <f>"2381210924"</f>
        <v>2381210924</v>
      </c>
      <c r="C3273" s="4">
        <v>0</v>
      </c>
      <c r="D3273" s="4" t="s">
        <v>5</v>
      </c>
    </row>
    <row r="3274" s="1" customFormat="1" spans="1:4">
      <c r="A3274" s="4" t="str">
        <f t="shared" si="58"/>
        <v>20230320</v>
      </c>
      <c r="B3274" s="4" t="str">
        <f>"2381210927"</f>
        <v>2381210927</v>
      </c>
      <c r="C3274" s="4">
        <v>0</v>
      </c>
      <c r="D3274" s="4" t="s">
        <v>5</v>
      </c>
    </row>
    <row r="3275" s="1" customFormat="1" spans="1:4">
      <c r="A3275" s="4" t="str">
        <f t="shared" si="58"/>
        <v>20230320</v>
      </c>
      <c r="B3275" s="4" t="str">
        <f>"2381210930"</f>
        <v>2381210930</v>
      </c>
      <c r="C3275" s="4">
        <v>0</v>
      </c>
      <c r="D3275" s="4" t="s">
        <v>5</v>
      </c>
    </row>
    <row r="3276" s="1" customFormat="1" spans="1:4">
      <c r="A3276" s="4" t="str">
        <f t="shared" si="58"/>
        <v>20230320</v>
      </c>
      <c r="B3276" s="4" t="str">
        <f>"2381211002"</f>
        <v>2381211002</v>
      </c>
      <c r="C3276" s="4">
        <v>0</v>
      </c>
      <c r="D3276" s="4" t="s">
        <v>5</v>
      </c>
    </row>
    <row r="3277" s="1" customFormat="1" spans="1:4">
      <c r="A3277" s="4" t="str">
        <f t="shared" si="58"/>
        <v>20230320</v>
      </c>
      <c r="B3277" s="4" t="str">
        <f>"2381211004"</f>
        <v>2381211004</v>
      </c>
      <c r="C3277" s="4">
        <v>0</v>
      </c>
      <c r="D3277" s="4" t="s">
        <v>5</v>
      </c>
    </row>
    <row r="3278" s="1" customFormat="1" spans="1:4">
      <c r="A3278" s="4" t="str">
        <f t="shared" si="58"/>
        <v>20230320</v>
      </c>
      <c r="B3278" s="4" t="str">
        <f>"2381211013"</f>
        <v>2381211013</v>
      </c>
      <c r="C3278" s="4">
        <v>0</v>
      </c>
      <c r="D3278" s="4" t="s">
        <v>5</v>
      </c>
    </row>
    <row r="3279" s="1" customFormat="1" spans="1:4">
      <c r="A3279" s="4" t="str">
        <f t="shared" si="58"/>
        <v>20230320</v>
      </c>
      <c r="B3279" s="4" t="str">
        <f>"2381211014"</f>
        <v>2381211014</v>
      </c>
      <c r="C3279" s="4">
        <v>0</v>
      </c>
      <c r="D3279" s="4" t="s">
        <v>5</v>
      </c>
    </row>
    <row r="3280" s="1" customFormat="1" spans="1:4">
      <c r="A3280" s="4" t="str">
        <f t="shared" si="58"/>
        <v>20230320</v>
      </c>
      <c r="B3280" s="4" t="str">
        <f>"2381211015"</f>
        <v>2381211015</v>
      </c>
      <c r="C3280" s="4">
        <v>0</v>
      </c>
      <c r="D3280" s="4" t="s">
        <v>5</v>
      </c>
    </row>
    <row r="3281" s="1" customFormat="1" spans="1:4">
      <c r="A3281" s="4" t="str">
        <f t="shared" si="58"/>
        <v>20230320</v>
      </c>
      <c r="B3281" s="4" t="str">
        <f>"2381211019"</f>
        <v>2381211019</v>
      </c>
      <c r="C3281" s="4">
        <v>0</v>
      </c>
      <c r="D3281" s="4" t="s">
        <v>5</v>
      </c>
    </row>
    <row r="3282" s="1" customFormat="1" spans="1:4">
      <c r="A3282" s="4" t="str">
        <f t="shared" si="58"/>
        <v>20230320</v>
      </c>
      <c r="B3282" s="4" t="str">
        <f>"2381211022"</f>
        <v>2381211022</v>
      </c>
      <c r="C3282" s="4">
        <v>0</v>
      </c>
      <c r="D3282" s="4" t="s">
        <v>5</v>
      </c>
    </row>
    <row r="3283" s="1" customFormat="1" spans="1:4">
      <c r="A3283" s="4" t="str">
        <f t="shared" si="58"/>
        <v>20230320</v>
      </c>
      <c r="B3283" s="4" t="str">
        <f>"2381211029"</f>
        <v>2381211029</v>
      </c>
      <c r="C3283" s="4">
        <v>0</v>
      </c>
      <c r="D3283" s="4" t="s">
        <v>5</v>
      </c>
    </row>
    <row r="3284" s="1" customFormat="1" spans="1:4">
      <c r="A3284" s="4" t="str">
        <f t="shared" si="58"/>
        <v>20230320</v>
      </c>
      <c r="B3284" s="4" t="str">
        <f>"2381211102"</f>
        <v>2381211102</v>
      </c>
      <c r="C3284" s="4">
        <v>0</v>
      </c>
      <c r="D3284" s="4" t="s">
        <v>5</v>
      </c>
    </row>
    <row r="3285" s="1" customFormat="1" spans="1:4">
      <c r="A3285" s="4" t="str">
        <f t="shared" si="58"/>
        <v>20230320</v>
      </c>
      <c r="B3285" s="4" t="str">
        <f>"2381211104"</f>
        <v>2381211104</v>
      </c>
      <c r="C3285" s="4">
        <v>0</v>
      </c>
      <c r="D3285" s="4" t="s">
        <v>5</v>
      </c>
    </row>
    <row r="3286" s="1" customFormat="1" spans="1:4">
      <c r="A3286" s="4" t="str">
        <f t="shared" si="58"/>
        <v>20230320</v>
      </c>
      <c r="B3286" s="4" t="str">
        <f>"2381211105"</f>
        <v>2381211105</v>
      </c>
      <c r="C3286" s="4">
        <v>0</v>
      </c>
      <c r="D3286" s="4" t="s">
        <v>5</v>
      </c>
    </row>
    <row r="3287" s="1" customFormat="1" spans="1:4">
      <c r="A3287" s="4" t="str">
        <f t="shared" si="58"/>
        <v>20230320</v>
      </c>
      <c r="B3287" s="4" t="str">
        <f>"2381211106"</f>
        <v>2381211106</v>
      </c>
      <c r="C3287" s="4">
        <v>0</v>
      </c>
      <c r="D3287" s="4" t="s">
        <v>5</v>
      </c>
    </row>
    <row r="3288" s="1" customFormat="1" spans="1:4">
      <c r="A3288" s="4" t="str">
        <f t="shared" si="58"/>
        <v>20230320</v>
      </c>
      <c r="B3288" s="4" t="str">
        <f>"2381211108"</f>
        <v>2381211108</v>
      </c>
      <c r="C3288" s="4">
        <v>0</v>
      </c>
      <c r="D3288" s="4" t="s">
        <v>5</v>
      </c>
    </row>
    <row r="3289" s="1" customFormat="1" spans="1:4">
      <c r="A3289" s="4" t="str">
        <f t="shared" si="58"/>
        <v>20230320</v>
      </c>
      <c r="B3289" s="4" t="str">
        <f>"2381211110"</f>
        <v>2381211110</v>
      </c>
      <c r="C3289" s="4">
        <v>0</v>
      </c>
      <c r="D3289" s="4" t="s">
        <v>5</v>
      </c>
    </row>
    <row r="3290" s="1" customFormat="1" spans="1:4">
      <c r="A3290" s="4" t="str">
        <f t="shared" si="58"/>
        <v>20230320</v>
      </c>
      <c r="B3290" s="4" t="str">
        <f>"2381211112"</f>
        <v>2381211112</v>
      </c>
      <c r="C3290" s="4">
        <v>0</v>
      </c>
      <c r="D3290" s="4" t="s">
        <v>5</v>
      </c>
    </row>
    <row r="3291" s="1" customFormat="1" spans="1:4">
      <c r="A3291" s="4" t="str">
        <f t="shared" ref="A3291:A3298" si="59">"20230321"</f>
        <v>20230321</v>
      </c>
      <c r="B3291" s="4" t="str">
        <f>"2381211117"</f>
        <v>2381211117</v>
      </c>
      <c r="C3291" s="4">
        <v>76.6</v>
      </c>
      <c r="D3291" s="4"/>
    </row>
    <row r="3292" s="1" customFormat="1" spans="1:4">
      <c r="A3292" s="4" t="str">
        <f t="shared" si="59"/>
        <v>20230321</v>
      </c>
      <c r="B3292" s="4" t="str">
        <f>"2381211115"</f>
        <v>2381211115</v>
      </c>
      <c r="C3292" s="4">
        <v>75.3</v>
      </c>
      <c r="D3292" s="4"/>
    </row>
    <row r="3293" s="1" customFormat="1" spans="1:4">
      <c r="A3293" s="4" t="str">
        <f t="shared" si="59"/>
        <v>20230321</v>
      </c>
      <c r="B3293" s="4" t="str">
        <f>"2381211116"</f>
        <v>2381211116</v>
      </c>
      <c r="C3293" s="4">
        <v>64.1</v>
      </c>
      <c r="D3293" s="4"/>
    </row>
    <row r="3294" s="1" customFormat="1" spans="1:4">
      <c r="A3294" s="4" t="str">
        <f t="shared" si="59"/>
        <v>20230321</v>
      </c>
      <c r="B3294" s="4" t="str">
        <f>"2381211119"</f>
        <v>2381211119</v>
      </c>
      <c r="C3294" s="4">
        <v>61.4</v>
      </c>
      <c r="D3294" s="4"/>
    </row>
    <row r="3295" s="1" customFormat="1" spans="1:4">
      <c r="A3295" s="4" t="str">
        <f t="shared" si="59"/>
        <v>20230321</v>
      </c>
      <c r="B3295" s="4" t="str">
        <f>"2381211113"</f>
        <v>2381211113</v>
      </c>
      <c r="C3295" s="4">
        <v>0</v>
      </c>
      <c r="D3295" s="4" t="s">
        <v>5</v>
      </c>
    </row>
    <row r="3296" s="1" customFormat="1" spans="1:4">
      <c r="A3296" s="4" t="str">
        <f t="shared" si="59"/>
        <v>20230321</v>
      </c>
      <c r="B3296" s="4" t="str">
        <f>"2381211114"</f>
        <v>2381211114</v>
      </c>
      <c r="C3296" s="4">
        <v>0</v>
      </c>
      <c r="D3296" s="4" t="s">
        <v>5</v>
      </c>
    </row>
    <row r="3297" s="1" customFormat="1" spans="1:4">
      <c r="A3297" s="4" t="str">
        <f t="shared" si="59"/>
        <v>20230321</v>
      </c>
      <c r="B3297" s="4" t="str">
        <f>"2381211118"</f>
        <v>2381211118</v>
      </c>
      <c r="C3297" s="4">
        <v>0</v>
      </c>
      <c r="D3297" s="4" t="s">
        <v>5</v>
      </c>
    </row>
    <row r="3298" s="1" customFormat="1" spans="1:4">
      <c r="A3298" s="4" t="str">
        <f t="shared" si="59"/>
        <v>20230321</v>
      </c>
      <c r="B3298" s="4" t="str">
        <f>"2381211120"</f>
        <v>2381211120</v>
      </c>
      <c r="C3298" s="4">
        <v>0</v>
      </c>
      <c r="D3298" s="4" t="s">
        <v>5</v>
      </c>
    </row>
    <row r="3299" s="1" customFormat="1" spans="1:4">
      <c r="A3299" s="4" t="str">
        <f t="shared" ref="A3299:A3345" si="60">"20230322"</f>
        <v>20230322</v>
      </c>
      <c r="B3299" s="4" t="str">
        <f>"2381211121"</f>
        <v>2381211121</v>
      </c>
      <c r="C3299" s="4">
        <v>92.6</v>
      </c>
      <c r="D3299" s="4"/>
    </row>
    <row r="3300" s="1" customFormat="1" spans="1:4">
      <c r="A3300" s="4" t="str">
        <f t="shared" si="60"/>
        <v>20230322</v>
      </c>
      <c r="B3300" s="4" t="str">
        <f>"2381211220"</f>
        <v>2381211220</v>
      </c>
      <c r="C3300" s="4">
        <v>85.5</v>
      </c>
      <c r="D3300" s="4"/>
    </row>
    <row r="3301" s="1" customFormat="1" spans="1:4">
      <c r="A3301" s="4" t="str">
        <f t="shared" si="60"/>
        <v>20230322</v>
      </c>
      <c r="B3301" s="4" t="str">
        <f>"2381211228"</f>
        <v>2381211228</v>
      </c>
      <c r="C3301" s="4">
        <v>82.8</v>
      </c>
      <c r="D3301" s="4"/>
    </row>
    <row r="3302" s="1" customFormat="1" spans="1:4">
      <c r="A3302" s="4" t="str">
        <f t="shared" si="60"/>
        <v>20230322</v>
      </c>
      <c r="B3302" s="4" t="str">
        <f>"2381211126"</f>
        <v>2381211126</v>
      </c>
      <c r="C3302" s="4">
        <v>82.6</v>
      </c>
      <c r="D3302" s="4"/>
    </row>
    <row r="3303" s="1" customFormat="1" spans="1:4">
      <c r="A3303" s="4" t="str">
        <f t="shared" si="60"/>
        <v>20230322</v>
      </c>
      <c r="B3303" s="4" t="str">
        <f>"2381211204"</f>
        <v>2381211204</v>
      </c>
      <c r="C3303" s="4">
        <v>82.1</v>
      </c>
      <c r="D3303" s="4"/>
    </row>
    <row r="3304" s="1" customFormat="1" spans="1:4">
      <c r="A3304" s="4" t="str">
        <f t="shared" si="60"/>
        <v>20230322</v>
      </c>
      <c r="B3304" s="4" t="str">
        <f>"2381211301"</f>
        <v>2381211301</v>
      </c>
      <c r="C3304" s="4">
        <v>79.5</v>
      </c>
      <c r="D3304" s="4"/>
    </row>
    <row r="3305" s="1" customFormat="1" spans="1:4">
      <c r="A3305" s="4" t="str">
        <f t="shared" si="60"/>
        <v>20230322</v>
      </c>
      <c r="B3305" s="4" t="str">
        <f>"2381211227"</f>
        <v>2381211227</v>
      </c>
      <c r="C3305" s="4">
        <v>79.4</v>
      </c>
      <c r="D3305" s="4"/>
    </row>
    <row r="3306" s="1" customFormat="1" spans="1:4">
      <c r="A3306" s="4" t="str">
        <f t="shared" si="60"/>
        <v>20230322</v>
      </c>
      <c r="B3306" s="4" t="str">
        <f>"2381211218"</f>
        <v>2381211218</v>
      </c>
      <c r="C3306" s="4">
        <v>79.1</v>
      </c>
      <c r="D3306" s="4"/>
    </row>
    <row r="3307" s="1" customFormat="1" spans="1:4">
      <c r="A3307" s="4" t="str">
        <f t="shared" si="60"/>
        <v>20230322</v>
      </c>
      <c r="B3307" s="4" t="str">
        <f>"2381211225"</f>
        <v>2381211225</v>
      </c>
      <c r="C3307" s="4">
        <v>78.9</v>
      </c>
      <c r="D3307" s="4"/>
    </row>
    <row r="3308" s="1" customFormat="1" spans="1:4">
      <c r="A3308" s="4" t="str">
        <f t="shared" si="60"/>
        <v>20230322</v>
      </c>
      <c r="B3308" s="4" t="str">
        <f>"2381211207"</f>
        <v>2381211207</v>
      </c>
      <c r="C3308" s="4">
        <v>78.3</v>
      </c>
      <c r="D3308" s="4"/>
    </row>
    <row r="3309" s="1" customFormat="1" spans="1:4">
      <c r="A3309" s="4" t="str">
        <f t="shared" si="60"/>
        <v>20230322</v>
      </c>
      <c r="B3309" s="4" t="str">
        <f>"2381211226"</f>
        <v>2381211226</v>
      </c>
      <c r="C3309" s="4">
        <v>77.9</v>
      </c>
      <c r="D3309" s="4"/>
    </row>
    <row r="3310" s="1" customFormat="1" spans="1:4">
      <c r="A3310" s="4" t="str">
        <f t="shared" si="60"/>
        <v>20230322</v>
      </c>
      <c r="B3310" s="4" t="str">
        <f>"2381211213"</f>
        <v>2381211213</v>
      </c>
      <c r="C3310" s="4">
        <v>75.6</v>
      </c>
      <c r="D3310" s="4"/>
    </row>
    <row r="3311" s="1" customFormat="1" spans="1:4">
      <c r="A3311" s="4" t="str">
        <f t="shared" si="60"/>
        <v>20230322</v>
      </c>
      <c r="B3311" s="4" t="str">
        <f>"2381211219"</f>
        <v>2381211219</v>
      </c>
      <c r="C3311" s="4">
        <v>74.2</v>
      </c>
      <c r="D3311" s="4"/>
    </row>
    <row r="3312" s="1" customFormat="1" spans="1:4">
      <c r="A3312" s="4" t="str">
        <f t="shared" si="60"/>
        <v>20230322</v>
      </c>
      <c r="B3312" s="4" t="str">
        <f>"2381211223"</f>
        <v>2381211223</v>
      </c>
      <c r="C3312" s="4">
        <v>73.6</v>
      </c>
      <c r="D3312" s="4"/>
    </row>
    <row r="3313" s="1" customFormat="1" spans="1:4">
      <c r="A3313" s="4" t="str">
        <f t="shared" si="60"/>
        <v>20230322</v>
      </c>
      <c r="B3313" s="4" t="str">
        <f>"2381211214"</f>
        <v>2381211214</v>
      </c>
      <c r="C3313" s="4">
        <v>73.3</v>
      </c>
      <c r="D3313" s="4"/>
    </row>
    <row r="3314" s="1" customFormat="1" spans="1:4">
      <c r="A3314" s="4" t="str">
        <f t="shared" si="60"/>
        <v>20230322</v>
      </c>
      <c r="B3314" s="4" t="str">
        <f>"2381211122"</f>
        <v>2381211122</v>
      </c>
      <c r="C3314" s="4">
        <v>72.9</v>
      </c>
      <c r="D3314" s="4"/>
    </row>
    <row r="3315" s="1" customFormat="1" spans="1:4">
      <c r="A3315" s="4" t="str">
        <f t="shared" si="60"/>
        <v>20230322</v>
      </c>
      <c r="B3315" s="4" t="str">
        <f>"2381211202"</f>
        <v>2381211202</v>
      </c>
      <c r="C3315" s="4">
        <v>71.8</v>
      </c>
      <c r="D3315" s="4"/>
    </row>
    <row r="3316" s="1" customFormat="1" spans="1:4">
      <c r="A3316" s="4" t="str">
        <f t="shared" si="60"/>
        <v>20230322</v>
      </c>
      <c r="B3316" s="4" t="str">
        <f>"2381211206"</f>
        <v>2381211206</v>
      </c>
      <c r="C3316" s="4">
        <v>71.4</v>
      </c>
      <c r="D3316" s="4"/>
    </row>
    <row r="3317" s="1" customFormat="1" spans="1:4">
      <c r="A3317" s="4" t="str">
        <f t="shared" si="60"/>
        <v>20230322</v>
      </c>
      <c r="B3317" s="4" t="str">
        <f>"2381211125"</f>
        <v>2381211125</v>
      </c>
      <c r="C3317" s="4">
        <v>69.7</v>
      </c>
      <c r="D3317" s="4"/>
    </row>
    <row r="3318" s="1" customFormat="1" spans="1:4">
      <c r="A3318" s="4" t="str">
        <f t="shared" si="60"/>
        <v>20230322</v>
      </c>
      <c r="B3318" s="4" t="str">
        <f>"2381211210"</f>
        <v>2381211210</v>
      </c>
      <c r="C3318" s="4">
        <v>69.6</v>
      </c>
      <c r="D3318" s="4"/>
    </row>
    <row r="3319" s="1" customFormat="1" spans="1:4">
      <c r="A3319" s="4" t="str">
        <f t="shared" si="60"/>
        <v>20230322</v>
      </c>
      <c r="B3319" s="4" t="str">
        <f>"2381211203"</f>
        <v>2381211203</v>
      </c>
      <c r="C3319" s="4">
        <v>69</v>
      </c>
      <c r="D3319" s="4"/>
    </row>
    <row r="3320" s="1" customFormat="1" spans="1:4">
      <c r="A3320" s="4" t="str">
        <f t="shared" si="60"/>
        <v>20230322</v>
      </c>
      <c r="B3320" s="4" t="str">
        <f>"2381211307"</f>
        <v>2381211307</v>
      </c>
      <c r="C3320" s="4">
        <v>68.4</v>
      </c>
      <c r="D3320" s="4"/>
    </row>
    <row r="3321" s="1" customFormat="1" spans="1:4">
      <c r="A3321" s="4" t="str">
        <f t="shared" si="60"/>
        <v>20230322</v>
      </c>
      <c r="B3321" s="4" t="str">
        <f>"2381211124"</f>
        <v>2381211124</v>
      </c>
      <c r="C3321" s="4">
        <v>67.1</v>
      </c>
      <c r="D3321" s="4"/>
    </row>
    <row r="3322" s="1" customFormat="1" spans="1:4">
      <c r="A3322" s="4" t="str">
        <f t="shared" si="60"/>
        <v>20230322</v>
      </c>
      <c r="B3322" s="4" t="str">
        <f>"2381211130"</f>
        <v>2381211130</v>
      </c>
      <c r="C3322" s="4">
        <v>66.1</v>
      </c>
      <c r="D3322" s="4"/>
    </row>
    <row r="3323" s="1" customFormat="1" spans="1:4">
      <c r="A3323" s="4" t="str">
        <f t="shared" si="60"/>
        <v>20230322</v>
      </c>
      <c r="B3323" s="4" t="str">
        <f>"2381211216"</f>
        <v>2381211216</v>
      </c>
      <c r="C3323" s="4">
        <v>62.8</v>
      </c>
      <c r="D3323" s="4"/>
    </row>
    <row r="3324" s="1" customFormat="1" spans="1:4">
      <c r="A3324" s="4" t="str">
        <f t="shared" si="60"/>
        <v>20230322</v>
      </c>
      <c r="B3324" s="4" t="str">
        <f>"2381211221"</f>
        <v>2381211221</v>
      </c>
      <c r="C3324" s="4">
        <v>62.1</v>
      </c>
      <c r="D3324" s="4"/>
    </row>
    <row r="3325" s="1" customFormat="1" spans="1:4">
      <c r="A3325" s="4" t="str">
        <f t="shared" si="60"/>
        <v>20230322</v>
      </c>
      <c r="B3325" s="4" t="str">
        <f>"2381211127"</f>
        <v>2381211127</v>
      </c>
      <c r="C3325" s="4">
        <v>62</v>
      </c>
      <c r="D3325" s="4"/>
    </row>
    <row r="3326" s="1" customFormat="1" spans="1:4">
      <c r="A3326" s="4" t="str">
        <f t="shared" si="60"/>
        <v>20230322</v>
      </c>
      <c r="B3326" s="4" t="str">
        <f>"2381211229"</f>
        <v>2381211229</v>
      </c>
      <c r="C3326" s="4">
        <v>52.6</v>
      </c>
      <c r="D3326" s="4"/>
    </row>
    <row r="3327" s="1" customFormat="1" spans="1:4">
      <c r="A3327" s="4" t="str">
        <f t="shared" si="60"/>
        <v>20230322</v>
      </c>
      <c r="B3327" s="4" t="str">
        <f>"2381211123"</f>
        <v>2381211123</v>
      </c>
      <c r="C3327" s="4">
        <v>0</v>
      </c>
      <c r="D3327" s="4" t="s">
        <v>5</v>
      </c>
    </row>
    <row r="3328" s="1" customFormat="1" spans="1:4">
      <c r="A3328" s="4" t="str">
        <f t="shared" si="60"/>
        <v>20230322</v>
      </c>
      <c r="B3328" s="4" t="str">
        <f>"2381211128"</f>
        <v>2381211128</v>
      </c>
      <c r="C3328" s="4">
        <v>0</v>
      </c>
      <c r="D3328" s="4" t="s">
        <v>5</v>
      </c>
    </row>
    <row r="3329" s="1" customFormat="1" spans="1:4">
      <c r="A3329" s="4" t="str">
        <f t="shared" si="60"/>
        <v>20230322</v>
      </c>
      <c r="B3329" s="4" t="str">
        <f>"2381211129"</f>
        <v>2381211129</v>
      </c>
      <c r="C3329" s="4">
        <v>0</v>
      </c>
      <c r="D3329" s="4" t="s">
        <v>5</v>
      </c>
    </row>
    <row r="3330" s="1" customFormat="1" spans="1:4">
      <c r="A3330" s="4" t="str">
        <f t="shared" si="60"/>
        <v>20230322</v>
      </c>
      <c r="B3330" s="4" t="str">
        <f>"2381211201"</f>
        <v>2381211201</v>
      </c>
      <c r="C3330" s="4">
        <v>0</v>
      </c>
      <c r="D3330" s="4" t="s">
        <v>5</v>
      </c>
    </row>
    <row r="3331" s="1" customFormat="1" spans="1:4">
      <c r="A3331" s="4" t="str">
        <f t="shared" si="60"/>
        <v>20230322</v>
      </c>
      <c r="B3331" s="4" t="str">
        <f>"2381211205"</f>
        <v>2381211205</v>
      </c>
      <c r="C3331" s="4">
        <v>0</v>
      </c>
      <c r="D3331" s="4" t="s">
        <v>5</v>
      </c>
    </row>
    <row r="3332" s="1" customFormat="1" spans="1:4">
      <c r="A3332" s="4" t="str">
        <f t="shared" si="60"/>
        <v>20230322</v>
      </c>
      <c r="B3332" s="4" t="str">
        <f>"2381211208"</f>
        <v>2381211208</v>
      </c>
      <c r="C3332" s="4">
        <v>0</v>
      </c>
      <c r="D3332" s="4" t="s">
        <v>5</v>
      </c>
    </row>
    <row r="3333" s="1" customFormat="1" spans="1:4">
      <c r="A3333" s="4" t="str">
        <f t="shared" si="60"/>
        <v>20230322</v>
      </c>
      <c r="B3333" s="4" t="str">
        <f>"2381211209"</f>
        <v>2381211209</v>
      </c>
      <c r="C3333" s="4">
        <v>0</v>
      </c>
      <c r="D3333" s="4" t="s">
        <v>5</v>
      </c>
    </row>
    <row r="3334" s="1" customFormat="1" spans="1:4">
      <c r="A3334" s="4" t="str">
        <f t="shared" si="60"/>
        <v>20230322</v>
      </c>
      <c r="B3334" s="4" t="str">
        <f>"2381211211"</f>
        <v>2381211211</v>
      </c>
      <c r="C3334" s="4">
        <v>0</v>
      </c>
      <c r="D3334" s="4" t="s">
        <v>5</v>
      </c>
    </row>
    <row r="3335" s="1" customFormat="1" spans="1:4">
      <c r="A3335" s="4" t="str">
        <f t="shared" si="60"/>
        <v>20230322</v>
      </c>
      <c r="B3335" s="4" t="str">
        <f>"2381211212"</f>
        <v>2381211212</v>
      </c>
      <c r="C3335" s="4">
        <v>0</v>
      </c>
      <c r="D3335" s="4" t="s">
        <v>5</v>
      </c>
    </row>
    <row r="3336" s="1" customFormat="1" spans="1:4">
      <c r="A3336" s="4" t="str">
        <f t="shared" si="60"/>
        <v>20230322</v>
      </c>
      <c r="B3336" s="4" t="str">
        <f>"2381211215"</f>
        <v>2381211215</v>
      </c>
      <c r="C3336" s="4">
        <v>0</v>
      </c>
      <c r="D3336" s="4" t="s">
        <v>5</v>
      </c>
    </row>
    <row r="3337" s="1" customFormat="1" spans="1:4">
      <c r="A3337" s="4" t="str">
        <f t="shared" si="60"/>
        <v>20230322</v>
      </c>
      <c r="B3337" s="4" t="str">
        <f>"2381211217"</f>
        <v>2381211217</v>
      </c>
      <c r="C3337" s="4">
        <v>0</v>
      </c>
      <c r="D3337" s="4" t="s">
        <v>5</v>
      </c>
    </row>
    <row r="3338" s="1" customFormat="1" spans="1:4">
      <c r="A3338" s="4" t="str">
        <f t="shared" si="60"/>
        <v>20230322</v>
      </c>
      <c r="B3338" s="4" t="str">
        <f>"2381211222"</f>
        <v>2381211222</v>
      </c>
      <c r="C3338" s="4">
        <v>0</v>
      </c>
      <c r="D3338" s="4" t="s">
        <v>5</v>
      </c>
    </row>
    <row r="3339" s="1" customFormat="1" spans="1:4">
      <c r="A3339" s="4" t="str">
        <f t="shared" si="60"/>
        <v>20230322</v>
      </c>
      <c r="B3339" s="4" t="str">
        <f>"2381211224"</f>
        <v>2381211224</v>
      </c>
      <c r="C3339" s="4">
        <v>0</v>
      </c>
      <c r="D3339" s="4" t="s">
        <v>5</v>
      </c>
    </row>
    <row r="3340" s="1" customFormat="1" spans="1:4">
      <c r="A3340" s="4" t="str">
        <f t="shared" si="60"/>
        <v>20230322</v>
      </c>
      <c r="B3340" s="4" t="str">
        <f>"2381211230"</f>
        <v>2381211230</v>
      </c>
      <c r="C3340" s="4">
        <v>0</v>
      </c>
      <c r="D3340" s="4" t="s">
        <v>5</v>
      </c>
    </row>
    <row r="3341" s="1" customFormat="1" spans="1:4">
      <c r="A3341" s="4" t="str">
        <f t="shared" si="60"/>
        <v>20230322</v>
      </c>
      <c r="B3341" s="4" t="str">
        <f>"2381211302"</f>
        <v>2381211302</v>
      </c>
      <c r="C3341" s="4">
        <v>0</v>
      </c>
      <c r="D3341" s="4" t="s">
        <v>5</v>
      </c>
    </row>
    <row r="3342" s="1" customFormat="1" spans="1:4">
      <c r="A3342" s="4" t="str">
        <f t="shared" si="60"/>
        <v>20230322</v>
      </c>
      <c r="B3342" s="4" t="str">
        <f>"2381211303"</f>
        <v>2381211303</v>
      </c>
      <c r="C3342" s="4">
        <v>0</v>
      </c>
      <c r="D3342" s="4" t="s">
        <v>5</v>
      </c>
    </row>
    <row r="3343" s="1" customFormat="1" spans="1:4">
      <c r="A3343" s="4" t="str">
        <f t="shared" si="60"/>
        <v>20230322</v>
      </c>
      <c r="B3343" s="4" t="str">
        <f>"2381211304"</f>
        <v>2381211304</v>
      </c>
      <c r="C3343" s="4">
        <v>0</v>
      </c>
      <c r="D3343" s="4" t="s">
        <v>5</v>
      </c>
    </row>
    <row r="3344" s="1" customFormat="1" spans="1:4">
      <c r="A3344" s="4" t="str">
        <f t="shared" si="60"/>
        <v>20230322</v>
      </c>
      <c r="B3344" s="4" t="str">
        <f>"2381211305"</f>
        <v>2381211305</v>
      </c>
      <c r="C3344" s="4">
        <v>0</v>
      </c>
      <c r="D3344" s="4" t="s">
        <v>5</v>
      </c>
    </row>
    <row r="3345" s="1" customFormat="1" spans="1:4">
      <c r="A3345" s="4" t="str">
        <f t="shared" si="60"/>
        <v>20230322</v>
      </c>
      <c r="B3345" s="4" t="str">
        <f>"2381211306"</f>
        <v>2381211306</v>
      </c>
      <c r="C3345" s="4">
        <v>0</v>
      </c>
      <c r="D3345" s="4" t="s">
        <v>5</v>
      </c>
    </row>
    <row r="3346" s="1" customFormat="1" spans="1:4">
      <c r="A3346" s="4" t="str">
        <f t="shared" ref="A3346:A3374" si="61">"20230323"</f>
        <v>20230323</v>
      </c>
      <c r="B3346" s="4" t="str">
        <f>"2381211314"</f>
        <v>2381211314</v>
      </c>
      <c r="C3346" s="4">
        <v>85.5</v>
      </c>
      <c r="D3346" s="4"/>
    </row>
    <row r="3347" s="1" customFormat="1" spans="1:4">
      <c r="A3347" s="4" t="str">
        <f t="shared" si="61"/>
        <v>20230323</v>
      </c>
      <c r="B3347" s="4" t="str">
        <f>"2381211328"</f>
        <v>2381211328</v>
      </c>
      <c r="C3347" s="4">
        <v>84.6</v>
      </c>
      <c r="D3347" s="4"/>
    </row>
    <row r="3348" s="1" customFormat="1" spans="1:4">
      <c r="A3348" s="4" t="str">
        <f t="shared" si="61"/>
        <v>20230323</v>
      </c>
      <c r="B3348" s="4" t="str">
        <f>"2381211321"</f>
        <v>2381211321</v>
      </c>
      <c r="C3348" s="4">
        <v>81.8</v>
      </c>
      <c r="D3348" s="4"/>
    </row>
    <row r="3349" s="1" customFormat="1" spans="1:4">
      <c r="A3349" s="4" t="str">
        <f t="shared" si="61"/>
        <v>20230323</v>
      </c>
      <c r="B3349" s="4" t="str">
        <f>"2381211322"</f>
        <v>2381211322</v>
      </c>
      <c r="C3349" s="4">
        <v>81.1</v>
      </c>
      <c r="D3349" s="4"/>
    </row>
    <row r="3350" s="1" customFormat="1" spans="1:4">
      <c r="A3350" s="4" t="str">
        <f t="shared" si="61"/>
        <v>20230323</v>
      </c>
      <c r="B3350" s="4" t="str">
        <f>"2381211326"</f>
        <v>2381211326</v>
      </c>
      <c r="C3350" s="4">
        <v>78.6</v>
      </c>
      <c r="D3350" s="4"/>
    </row>
    <row r="3351" s="1" customFormat="1" spans="1:4">
      <c r="A3351" s="4" t="str">
        <f t="shared" si="61"/>
        <v>20230323</v>
      </c>
      <c r="B3351" s="4" t="str">
        <f>"2381211329"</f>
        <v>2381211329</v>
      </c>
      <c r="C3351" s="4">
        <v>77.1</v>
      </c>
      <c r="D3351" s="4"/>
    </row>
    <row r="3352" s="1" customFormat="1" spans="1:4">
      <c r="A3352" s="4" t="str">
        <f t="shared" si="61"/>
        <v>20230323</v>
      </c>
      <c r="B3352" s="4" t="str">
        <f>"2381211315"</f>
        <v>2381211315</v>
      </c>
      <c r="C3352" s="4">
        <v>76.3</v>
      </c>
      <c r="D3352" s="4"/>
    </row>
    <row r="3353" s="1" customFormat="1" spans="1:4">
      <c r="A3353" s="4" t="str">
        <f t="shared" si="61"/>
        <v>20230323</v>
      </c>
      <c r="B3353" s="4" t="str">
        <f>"2381211313"</f>
        <v>2381211313</v>
      </c>
      <c r="C3353" s="4">
        <v>75.8</v>
      </c>
      <c r="D3353" s="4"/>
    </row>
    <row r="3354" s="1" customFormat="1" spans="1:4">
      <c r="A3354" s="4" t="str">
        <f t="shared" si="61"/>
        <v>20230323</v>
      </c>
      <c r="B3354" s="4" t="str">
        <f>"2381211310"</f>
        <v>2381211310</v>
      </c>
      <c r="C3354" s="4">
        <v>74.4</v>
      </c>
      <c r="D3354" s="4"/>
    </row>
    <row r="3355" s="1" customFormat="1" spans="1:4">
      <c r="A3355" s="4" t="str">
        <f t="shared" si="61"/>
        <v>20230323</v>
      </c>
      <c r="B3355" s="4" t="str">
        <f>"2381211317"</f>
        <v>2381211317</v>
      </c>
      <c r="C3355" s="4">
        <v>73.8</v>
      </c>
      <c r="D3355" s="4"/>
    </row>
    <row r="3356" s="1" customFormat="1" spans="1:4">
      <c r="A3356" s="4" t="str">
        <f t="shared" si="61"/>
        <v>20230323</v>
      </c>
      <c r="B3356" s="4" t="str">
        <f>"2381211401"</f>
        <v>2381211401</v>
      </c>
      <c r="C3356" s="4">
        <v>73.5</v>
      </c>
      <c r="D3356" s="4"/>
    </row>
    <row r="3357" s="1" customFormat="1" spans="1:4">
      <c r="A3357" s="4" t="str">
        <f t="shared" si="61"/>
        <v>20230323</v>
      </c>
      <c r="B3357" s="4" t="str">
        <f>"2381211404"</f>
        <v>2381211404</v>
      </c>
      <c r="C3357" s="4">
        <v>73.4</v>
      </c>
      <c r="D3357" s="4"/>
    </row>
    <row r="3358" s="1" customFormat="1" spans="1:4">
      <c r="A3358" s="4" t="str">
        <f t="shared" si="61"/>
        <v>20230323</v>
      </c>
      <c r="B3358" s="4" t="str">
        <f>"2381211327"</f>
        <v>2381211327</v>
      </c>
      <c r="C3358" s="4">
        <v>72.2</v>
      </c>
      <c r="D3358" s="4"/>
    </row>
    <row r="3359" s="1" customFormat="1" spans="1:4">
      <c r="A3359" s="4" t="str">
        <f t="shared" si="61"/>
        <v>20230323</v>
      </c>
      <c r="B3359" s="4" t="str">
        <f>"2381211319"</f>
        <v>2381211319</v>
      </c>
      <c r="C3359" s="4">
        <v>71.8</v>
      </c>
      <c r="D3359" s="4"/>
    </row>
    <row r="3360" s="1" customFormat="1" spans="1:4">
      <c r="A3360" s="4" t="str">
        <f t="shared" si="61"/>
        <v>20230323</v>
      </c>
      <c r="B3360" s="4" t="str">
        <f>"2381211312"</f>
        <v>2381211312</v>
      </c>
      <c r="C3360" s="4">
        <v>70.4</v>
      </c>
      <c r="D3360" s="4"/>
    </row>
    <row r="3361" s="1" customFormat="1" spans="1:4">
      <c r="A3361" s="4" t="str">
        <f t="shared" si="61"/>
        <v>20230323</v>
      </c>
      <c r="B3361" s="4" t="str">
        <f>"2381211318"</f>
        <v>2381211318</v>
      </c>
      <c r="C3361" s="4">
        <v>70.3</v>
      </c>
      <c r="D3361" s="4"/>
    </row>
    <row r="3362" s="1" customFormat="1" spans="1:4">
      <c r="A3362" s="4" t="str">
        <f t="shared" si="61"/>
        <v>20230323</v>
      </c>
      <c r="B3362" s="4" t="str">
        <f>"2381211325"</f>
        <v>2381211325</v>
      </c>
      <c r="C3362" s="4">
        <v>69.6</v>
      </c>
      <c r="D3362" s="4"/>
    </row>
    <row r="3363" s="1" customFormat="1" spans="1:4">
      <c r="A3363" s="4" t="str">
        <f t="shared" si="61"/>
        <v>20230323</v>
      </c>
      <c r="B3363" s="4" t="str">
        <f>"2381211324"</f>
        <v>2381211324</v>
      </c>
      <c r="C3363" s="4">
        <v>68</v>
      </c>
      <c r="D3363" s="4"/>
    </row>
    <row r="3364" s="1" customFormat="1" spans="1:4">
      <c r="A3364" s="4" t="str">
        <f t="shared" si="61"/>
        <v>20230323</v>
      </c>
      <c r="B3364" s="4" t="str">
        <f>"2381211308"</f>
        <v>2381211308</v>
      </c>
      <c r="C3364" s="4">
        <v>53.1</v>
      </c>
      <c r="D3364" s="4"/>
    </row>
    <row r="3365" s="1" customFormat="1" spans="1:4">
      <c r="A3365" s="4" t="str">
        <f t="shared" si="61"/>
        <v>20230323</v>
      </c>
      <c r="B3365" s="4" t="str">
        <f>"2381211309"</f>
        <v>2381211309</v>
      </c>
      <c r="C3365" s="4">
        <v>0</v>
      </c>
      <c r="D3365" s="4" t="s">
        <v>5</v>
      </c>
    </row>
    <row r="3366" s="1" customFormat="1" spans="1:4">
      <c r="A3366" s="4" t="str">
        <f t="shared" si="61"/>
        <v>20230323</v>
      </c>
      <c r="B3366" s="4" t="str">
        <f>"2381211311"</f>
        <v>2381211311</v>
      </c>
      <c r="C3366" s="4">
        <v>0</v>
      </c>
      <c r="D3366" s="4" t="s">
        <v>5</v>
      </c>
    </row>
    <row r="3367" s="1" customFormat="1" spans="1:4">
      <c r="A3367" s="4" t="str">
        <f t="shared" si="61"/>
        <v>20230323</v>
      </c>
      <c r="B3367" s="4" t="str">
        <f>"2381211316"</f>
        <v>2381211316</v>
      </c>
      <c r="C3367" s="4">
        <v>0</v>
      </c>
      <c r="D3367" s="4" t="s">
        <v>5</v>
      </c>
    </row>
    <row r="3368" s="1" customFormat="1" spans="1:4">
      <c r="A3368" s="4" t="str">
        <f t="shared" si="61"/>
        <v>20230323</v>
      </c>
      <c r="B3368" s="4" t="str">
        <f>"2381211320"</f>
        <v>2381211320</v>
      </c>
      <c r="C3368" s="4">
        <v>0</v>
      </c>
      <c r="D3368" s="4" t="s">
        <v>5</v>
      </c>
    </row>
    <row r="3369" s="1" customFormat="1" spans="1:4">
      <c r="A3369" s="4" t="str">
        <f t="shared" si="61"/>
        <v>20230323</v>
      </c>
      <c r="B3369" s="4" t="str">
        <f>"2381211323"</f>
        <v>2381211323</v>
      </c>
      <c r="C3369" s="4">
        <v>0</v>
      </c>
      <c r="D3369" s="4" t="s">
        <v>5</v>
      </c>
    </row>
    <row r="3370" s="1" customFormat="1" spans="1:4">
      <c r="A3370" s="4" t="str">
        <f t="shared" si="61"/>
        <v>20230323</v>
      </c>
      <c r="B3370" s="4" t="str">
        <f>"2381211330"</f>
        <v>2381211330</v>
      </c>
      <c r="C3370" s="4">
        <v>0</v>
      </c>
      <c r="D3370" s="4" t="s">
        <v>5</v>
      </c>
    </row>
    <row r="3371" s="1" customFormat="1" spans="1:4">
      <c r="A3371" s="4" t="str">
        <f t="shared" si="61"/>
        <v>20230323</v>
      </c>
      <c r="B3371" s="4" t="str">
        <f>"2381211402"</f>
        <v>2381211402</v>
      </c>
      <c r="C3371" s="4">
        <v>0</v>
      </c>
      <c r="D3371" s="4" t="s">
        <v>5</v>
      </c>
    </row>
    <row r="3372" s="1" customFormat="1" spans="1:4">
      <c r="A3372" s="4" t="str">
        <f t="shared" si="61"/>
        <v>20230323</v>
      </c>
      <c r="B3372" s="4" t="str">
        <f>"2381211403"</f>
        <v>2381211403</v>
      </c>
      <c r="C3372" s="4">
        <v>0</v>
      </c>
      <c r="D3372" s="4" t="s">
        <v>5</v>
      </c>
    </row>
    <row r="3373" s="1" customFormat="1" spans="1:4">
      <c r="A3373" s="4" t="str">
        <f t="shared" si="61"/>
        <v>20230323</v>
      </c>
      <c r="B3373" s="4" t="str">
        <f>"2381211405"</f>
        <v>2381211405</v>
      </c>
      <c r="C3373" s="4">
        <v>0</v>
      </c>
      <c r="D3373" s="4" t="s">
        <v>5</v>
      </c>
    </row>
    <row r="3374" s="1" customFormat="1" spans="1:4">
      <c r="A3374" s="4" t="str">
        <f t="shared" si="61"/>
        <v>20230323</v>
      </c>
      <c r="B3374" s="4" t="str">
        <f>"2381211406"</f>
        <v>2381211406</v>
      </c>
      <c r="C3374" s="4">
        <v>0</v>
      </c>
      <c r="D3374" s="4" t="s">
        <v>5</v>
      </c>
    </row>
    <row r="3375" s="1" customFormat="1" spans="1:4">
      <c r="A3375" s="4" t="str">
        <f t="shared" ref="A3375:A3438" si="62">"20230324"</f>
        <v>20230324</v>
      </c>
      <c r="B3375" s="4" t="str">
        <f>"2381211607"</f>
        <v>2381211607</v>
      </c>
      <c r="C3375" s="4">
        <v>82.7</v>
      </c>
      <c r="D3375" s="4"/>
    </row>
    <row r="3376" s="1" customFormat="1" spans="1:4">
      <c r="A3376" s="4" t="str">
        <f t="shared" si="62"/>
        <v>20230324</v>
      </c>
      <c r="B3376" s="4" t="str">
        <f>"2381211411"</f>
        <v>2381211411</v>
      </c>
      <c r="C3376" s="4">
        <v>81.4</v>
      </c>
      <c r="D3376" s="4"/>
    </row>
    <row r="3377" s="1" customFormat="1" spans="1:4">
      <c r="A3377" s="4" t="str">
        <f t="shared" si="62"/>
        <v>20230324</v>
      </c>
      <c r="B3377" s="4" t="str">
        <f>"2381211421"</f>
        <v>2381211421</v>
      </c>
      <c r="C3377" s="4">
        <v>81.4</v>
      </c>
      <c r="D3377" s="4"/>
    </row>
    <row r="3378" s="1" customFormat="1" spans="1:4">
      <c r="A3378" s="4" t="str">
        <f t="shared" si="62"/>
        <v>20230324</v>
      </c>
      <c r="B3378" s="4" t="str">
        <f>"2381211528"</f>
        <v>2381211528</v>
      </c>
      <c r="C3378" s="4">
        <v>81.2</v>
      </c>
      <c r="D3378" s="4"/>
    </row>
    <row r="3379" s="1" customFormat="1" spans="1:4">
      <c r="A3379" s="4" t="str">
        <f t="shared" si="62"/>
        <v>20230324</v>
      </c>
      <c r="B3379" s="4" t="str">
        <f>"2381211616"</f>
        <v>2381211616</v>
      </c>
      <c r="C3379" s="4">
        <v>79.8</v>
      </c>
      <c r="D3379" s="4"/>
    </row>
    <row r="3380" s="1" customFormat="1" spans="1:4">
      <c r="A3380" s="4" t="str">
        <f t="shared" si="62"/>
        <v>20230324</v>
      </c>
      <c r="B3380" s="4" t="str">
        <f>"2381211610"</f>
        <v>2381211610</v>
      </c>
      <c r="C3380" s="4">
        <v>78.9</v>
      </c>
      <c r="D3380" s="4"/>
    </row>
    <row r="3381" s="1" customFormat="1" spans="1:4">
      <c r="A3381" s="4" t="str">
        <f t="shared" si="62"/>
        <v>20230324</v>
      </c>
      <c r="B3381" s="4" t="str">
        <f>"2381211622"</f>
        <v>2381211622</v>
      </c>
      <c r="C3381" s="4">
        <v>78.2</v>
      </c>
      <c r="D3381" s="4"/>
    </row>
    <row r="3382" s="1" customFormat="1" spans="1:4">
      <c r="A3382" s="4" t="str">
        <f t="shared" si="62"/>
        <v>20230324</v>
      </c>
      <c r="B3382" s="4" t="str">
        <f>"2381211604"</f>
        <v>2381211604</v>
      </c>
      <c r="C3382" s="4">
        <v>77.6</v>
      </c>
      <c r="D3382" s="4"/>
    </row>
    <row r="3383" s="1" customFormat="1" spans="1:4">
      <c r="A3383" s="4" t="str">
        <f t="shared" si="62"/>
        <v>20230324</v>
      </c>
      <c r="B3383" s="4" t="str">
        <f>"2381211615"</f>
        <v>2381211615</v>
      </c>
      <c r="C3383" s="4">
        <v>77.4</v>
      </c>
      <c r="D3383" s="4"/>
    </row>
    <row r="3384" s="1" customFormat="1" spans="1:4">
      <c r="A3384" s="4" t="str">
        <f t="shared" si="62"/>
        <v>20230324</v>
      </c>
      <c r="B3384" s="4" t="str">
        <f>"2381211624"</f>
        <v>2381211624</v>
      </c>
      <c r="C3384" s="4">
        <v>76.5</v>
      </c>
      <c r="D3384" s="4"/>
    </row>
    <row r="3385" s="1" customFormat="1" spans="1:4">
      <c r="A3385" s="4" t="str">
        <f t="shared" si="62"/>
        <v>20230324</v>
      </c>
      <c r="B3385" s="4" t="str">
        <f>"2381211428"</f>
        <v>2381211428</v>
      </c>
      <c r="C3385" s="4">
        <v>74.9</v>
      </c>
      <c r="D3385" s="4"/>
    </row>
    <row r="3386" s="1" customFormat="1" spans="1:4">
      <c r="A3386" s="4" t="str">
        <f t="shared" si="62"/>
        <v>20230324</v>
      </c>
      <c r="B3386" s="4" t="str">
        <f>"2381211507"</f>
        <v>2381211507</v>
      </c>
      <c r="C3386" s="4">
        <v>74.1</v>
      </c>
      <c r="D3386" s="4"/>
    </row>
    <row r="3387" s="1" customFormat="1" spans="1:4">
      <c r="A3387" s="4" t="str">
        <f t="shared" si="62"/>
        <v>20230324</v>
      </c>
      <c r="B3387" s="4" t="str">
        <f>"2381211423"</f>
        <v>2381211423</v>
      </c>
      <c r="C3387" s="4">
        <v>73.7</v>
      </c>
      <c r="D3387" s="4"/>
    </row>
    <row r="3388" s="1" customFormat="1" spans="1:4">
      <c r="A3388" s="4" t="str">
        <f t="shared" si="62"/>
        <v>20230324</v>
      </c>
      <c r="B3388" s="4" t="str">
        <f>"2381211521"</f>
        <v>2381211521</v>
      </c>
      <c r="C3388" s="4">
        <v>73.6</v>
      </c>
      <c r="D3388" s="4"/>
    </row>
    <row r="3389" s="1" customFormat="1" spans="1:4">
      <c r="A3389" s="4" t="str">
        <f t="shared" si="62"/>
        <v>20230324</v>
      </c>
      <c r="B3389" s="4" t="str">
        <f>"2381211413"</f>
        <v>2381211413</v>
      </c>
      <c r="C3389" s="4">
        <v>73.2</v>
      </c>
      <c r="D3389" s="4"/>
    </row>
    <row r="3390" s="1" customFormat="1" spans="1:4">
      <c r="A3390" s="4" t="str">
        <f t="shared" si="62"/>
        <v>20230324</v>
      </c>
      <c r="B3390" s="4" t="str">
        <f>"2381211527"</f>
        <v>2381211527</v>
      </c>
      <c r="C3390" s="4">
        <v>73</v>
      </c>
      <c r="D3390" s="4"/>
    </row>
    <row r="3391" s="1" customFormat="1" spans="1:4">
      <c r="A3391" s="4" t="str">
        <f t="shared" si="62"/>
        <v>20230324</v>
      </c>
      <c r="B3391" s="4" t="str">
        <f>"2381211617"</f>
        <v>2381211617</v>
      </c>
      <c r="C3391" s="4">
        <v>72.6</v>
      </c>
      <c r="D3391" s="4"/>
    </row>
    <row r="3392" s="1" customFormat="1" spans="1:4">
      <c r="A3392" s="4" t="str">
        <f t="shared" si="62"/>
        <v>20230324</v>
      </c>
      <c r="B3392" s="4" t="str">
        <f>"2381211515"</f>
        <v>2381211515</v>
      </c>
      <c r="C3392" s="4">
        <v>72.3</v>
      </c>
      <c r="D3392" s="4"/>
    </row>
    <row r="3393" s="1" customFormat="1" spans="1:4">
      <c r="A3393" s="4" t="str">
        <f t="shared" si="62"/>
        <v>20230324</v>
      </c>
      <c r="B3393" s="4" t="str">
        <f>"2381211525"</f>
        <v>2381211525</v>
      </c>
      <c r="C3393" s="4">
        <v>70</v>
      </c>
      <c r="D3393" s="4"/>
    </row>
    <row r="3394" s="1" customFormat="1" spans="1:4">
      <c r="A3394" s="4" t="str">
        <f t="shared" si="62"/>
        <v>20230324</v>
      </c>
      <c r="B3394" s="4" t="str">
        <f>"2381211407"</f>
        <v>2381211407</v>
      </c>
      <c r="C3394" s="4">
        <v>69.4</v>
      </c>
      <c r="D3394" s="4"/>
    </row>
    <row r="3395" s="1" customFormat="1" spans="1:4">
      <c r="A3395" s="4" t="str">
        <f t="shared" si="62"/>
        <v>20230324</v>
      </c>
      <c r="B3395" s="4" t="str">
        <f>"2381211419"</f>
        <v>2381211419</v>
      </c>
      <c r="C3395" s="4">
        <v>69.4</v>
      </c>
      <c r="D3395" s="4"/>
    </row>
    <row r="3396" s="1" customFormat="1" spans="1:4">
      <c r="A3396" s="4" t="str">
        <f t="shared" si="62"/>
        <v>20230324</v>
      </c>
      <c r="B3396" s="4" t="str">
        <f>"2381211414"</f>
        <v>2381211414</v>
      </c>
      <c r="C3396" s="4">
        <v>69.1</v>
      </c>
      <c r="D3396" s="4"/>
    </row>
    <row r="3397" s="1" customFormat="1" spans="1:4">
      <c r="A3397" s="4" t="str">
        <f t="shared" si="62"/>
        <v>20230324</v>
      </c>
      <c r="B3397" s="4" t="str">
        <f>"2381211620"</f>
        <v>2381211620</v>
      </c>
      <c r="C3397" s="4">
        <v>69</v>
      </c>
      <c r="D3397" s="4"/>
    </row>
    <row r="3398" s="1" customFormat="1" spans="1:4">
      <c r="A3398" s="4" t="str">
        <f t="shared" si="62"/>
        <v>20230324</v>
      </c>
      <c r="B3398" s="4" t="str">
        <f>"2381211623"</f>
        <v>2381211623</v>
      </c>
      <c r="C3398" s="4">
        <v>68.3</v>
      </c>
      <c r="D3398" s="4"/>
    </row>
    <row r="3399" s="1" customFormat="1" spans="1:4">
      <c r="A3399" s="4" t="str">
        <f t="shared" si="62"/>
        <v>20230324</v>
      </c>
      <c r="B3399" s="4" t="str">
        <f>"2381211503"</f>
        <v>2381211503</v>
      </c>
      <c r="C3399" s="4">
        <v>67.9</v>
      </c>
      <c r="D3399" s="4"/>
    </row>
    <row r="3400" s="1" customFormat="1" spans="1:4">
      <c r="A3400" s="4" t="str">
        <f t="shared" si="62"/>
        <v>20230324</v>
      </c>
      <c r="B3400" s="4" t="str">
        <f>"2381211518"</f>
        <v>2381211518</v>
      </c>
      <c r="C3400" s="4">
        <v>66.9</v>
      </c>
      <c r="D3400" s="4"/>
    </row>
    <row r="3401" s="1" customFormat="1" spans="1:4">
      <c r="A3401" s="4" t="str">
        <f t="shared" si="62"/>
        <v>20230324</v>
      </c>
      <c r="B3401" s="4" t="str">
        <f>"2381211509"</f>
        <v>2381211509</v>
      </c>
      <c r="C3401" s="4">
        <v>66.1</v>
      </c>
      <c r="D3401" s="4"/>
    </row>
    <row r="3402" s="1" customFormat="1" spans="1:4">
      <c r="A3402" s="4" t="str">
        <f t="shared" si="62"/>
        <v>20230324</v>
      </c>
      <c r="B3402" s="4" t="str">
        <f>"2381211514"</f>
        <v>2381211514</v>
      </c>
      <c r="C3402" s="4">
        <v>66</v>
      </c>
      <c r="D3402" s="4"/>
    </row>
    <row r="3403" s="1" customFormat="1" spans="1:4">
      <c r="A3403" s="4" t="str">
        <f t="shared" si="62"/>
        <v>20230324</v>
      </c>
      <c r="B3403" s="4" t="str">
        <f>"2381211426"</f>
        <v>2381211426</v>
      </c>
      <c r="C3403" s="4">
        <v>65.9</v>
      </c>
      <c r="D3403" s="4"/>
    </row>
    <row r="3404" s="1" customFormat="1" spans="1:4">
      <c r="A3404" s="4" t="str">
        <f t="shared" si="62"/>
        <v>20230324</v>
      </c>
      <c r="B3404" s="4" t="str">
        <f>"2381211422"</f>
        <v>2381211422</v>
      </c>
      <c r="C3404" s="4">
        <v>65</v>
      </c>
      <c r="D3404" s="4"/>
    </row>
    <row r="3405" s="1" customFormat="1" spans="1:4">
      <c r="A3405" s="4" t="str">
        <f t="shared" si="62"/>
        <v>20230324</v>
      </c>
      <c r="B3405" s="4" t="str">
        <f>"2381211429"</f>
        <v>2381211429</v>
      </c>
      <c r="C3405" s="4">
        <v>64.6</v>
      </c>
      <c r="D3405" s="4"/>
    </row>
    <row r="3406" s="1" customFormat="1" spans="1:4">
      <c r="A3406" s="4" t="str">
        <f t="shared" si="62"/>
        <v>20230324</v>
      </c>
      <c r="B3406" s="4" t="str">
        <f>"2381211417"</f>
        <v>2381211417</v>
      </c>
      <c r="C3406" s="4">
        <v>61.5</v>
      </c>
      <c r="D3406" s="4"/>
    </row>
    <row r="3407" s="1" customFormat="1" spans="1:4">
      <c r="A3407" s="4" t="str">
        <f t="shared" si="62"/>
        <v>20230324</v>
      </c>
      <c r="B3407" s="4" t="str">
        <f>"2381211614"</f>
        <v>2381211614</v>
      </c>
      <c r="C3407" s="4">
        <v>61.5</v>
      </c>
      <c r="D3407" s="4"/>
    </row>
    <row r="3408" s="1" customFormat="1" spans="1:4">
      <c r="A3408" s="4" t="str">
        <f t="shared" si="62"/>
        <v>20230324</v>
      </c>
      <c r="B3408" s="4" t="str">
        <f>"2381211519"</f>
        <v>2381211519</v>
      </c>
      <c r="C3408" s="4">
        <v>59.8</v>
      </c>
      <c r="D3408" s="4"/>
    </row>
    <row r="3409" s="1" customFormat="1" spans="1:4">
      <c r="A3409" s="4" t="str">
        <f t="shared" si="62"/>
        <v>20230324</v>
      </c>
      <c r="B3409" s="4" t="str">
        <f>"2381211424"</f>
        <v>2381211424</v>
      </c>
      <c r="C3409" s="4">
        <v>59.3</v>
      </c>
      <c r="D3409" s="4"/>
    </row>
    <row r="3410" s="1" customFormat="1" spans="1:4">
      <c r="A3410" s="4" t="str">
        <f t="shared" si="62"/>
        <v>20230324</v>
      </c>
      <c r="B3410" s="4" t="str">
        <f>"2381211408"</f>
        <v>2381211408</v>
      </c>
      <c r="C3410" s="4">
        <v>58.9</v>
      </c>
      <c r="D3410" s="4"/>
    </row>
    <row r="3411" s="1" customFormat="1" spans="1:4">
      <c r="A3411" s="4" t="str">
        <f t="shared" si="62"/>
        <v>20230324</v>
      </c>
      <c r="B3411" s="4" t="str">
        <f>"2381211506"</f>
        <v>2381211506</v>
      </c>
      <c r="C3411" s="4">
        <v>58.9</v>
      </c>
      <c r="D3411" s="4"/>
    </row>
    <row r="3412" s="1" customFormat="1" spans="1:4">
      <c r="A3412" s="4" t="str">
        <f t="shared" si="62"/>
        <v>20230324</v>
      </c>
      <c r="B3412" s="4" t="str">
        <f>"2381211425"</f>
        <v>2381211425</v>
      </c>
      <c r="C3412" s="4">
        <v>58.7</v>
      </c>
      <c r="D3412" s="4"/>
    </row>
    <row r="3413" s="1" customFormat="1" spans="1:4">
      <c r="A3413" s="4" t="str">
        <f t="shared" si="62"/>
        <v>20230324</v>
      </c>
      <c r="B3413" s="4" t="str">
        <f>"2381211510"</f>
        <v>2381211510</v>
      </c>
      <c r="C3413" s="4">
        <v>58.2</v>
      </c>
      <c r="D3413" s="4"/>
    </row>
    <row r="3414" s="1" customFormat="1" spans="1:4">
      <c r="A3414" s="4" t="str">
        <f t="shared" si="62"/>
        <v>20230324</v>
      </c>
      <c r="B3414" s="4" t="str">
        <f>"2381211427"</f>
        <v>2381211427</v>
      </c>
      <c r="C3414" s="4">
        <v>57.9</v>
      </c>
      <c r="D3414" s="4"/>
    </row>
    <row r="3415" s="1" customFormat="1" spans="1:4">
      <c r="A3415" s="4" t="str">
        <f t="shared" si="62"/>
        <v>20230324</v>
      </c>
      <c r="B3415" s="4" t="str">
        <f>"2381211523"</f>
        <v>2381211523</v>
      </c>
      <c r="C3415" s="4">
        <v>54.9</v>
      </c>
      <c r="D3415" s="4"/>
    </row>
    <row r="3416" s="1" customFormat="1" spans="1:4">
      <c r="A3416" s="4" t="str">
        <f t="shared" si="62"/>
        <v>20230324</v>
      </c>
      <c r="B3416" s="4" t="str">
        <f>"2381211512"</f>
        <v>2381211512</v>
      </c>
      <c r="C3416" s="4">
        <v>54.1</v>
      </c>
      <c r="D3416" s="4"/>
    </row>
    <row r="3417" s="1" customFormat="1" spans="1:4">
      <c r="A3417" s="4" t="str">
        <f t="shared" si="62"/>
        <v>20230324</v>
      </c>
      <c r="B3417" s="4" t="str">
        <f>"2381211526"</f>
        <v>2381211526</v>
      </c>
      <c r="C3417" s="4">
        <v>50.4</v>
      </c>
      <c r="D3417" s="4"/>
    </row>
    <row r="3418" s="1" customFormat="1" spans="1:4">
      <c r="A3418" s="4" t="str">
        <f t="shared" si="62"/>
        <v>20230324</v>
      </c>
      <c r="B3418" s="4" t="str">
        <f>"2381211625"</f>
        <v>2381211625</v>
      </c>
      <c r="C3418" s="4">
        <v>6.6</v>
      </c>
      <c r="D3418" s="4"/>
    </row>
    <row r="3419" s="1" customFormat="1" spans="1:4">
      <c r="A3419" s="4" t="str">
        <f t="shared" si="62"/>
        <v>20230324</v>
      </c>
      <c r="B3419" s="4" t="str">
        <f>"2381211409"</f>
        <v>2381211409</v>
      </c>
      <c r="C3419" s="4">
        <v>0</v>
      </c>
      <c r="D3419" s="4" t="s">
        <v>5</v>
      </c>
    </row>
    <row r="3420" s="1" customFormat="1" spans="1:4">
      <c r="A3420" s="4" t="str">
        <f t="shared" si="62"/>
        <v>20230324</v>
      </c>
      <c r="B3420" s="4" t="str">
        <f>"2381211410"</f>
        <v>2381211410</v>
      </c>
      <c r="C3420" s="4">
        <v>0</v>
      </c>
      <c r="D3420" s="4" t="s">
        <v>5</v>
      </c>
    </row>
    <row r="3421" s="1" customFormat="1" spans="1:4">
      <c r="A3421" s="4" t="str">
        <f t="shared" si="62"/>
        <v>20230324</v>
      </c>
      <c r="B3421" s="4" t="str">
        <f>"2381211412"</f>
        <v>2381211412</v>
      </c>
      <c r="C3421" s="4">
        <v>0</v>
      </c>
      <c r="D3421" s="4" t="s">
        <v>5</v>
      </c>
    </row>
    <row r="3422" s="1" customFormat="1" spans="1:4">
      <c r="A3422" s="4" t="str">
        <f t="shared" si="62"/>
        <v>20230324</v>
      </c>
      <c r="B3422" s="4" t="str">
        <f>"2381211415"</f>
        <v>2381211415</v>
      </c>
      <c r="C3422" s="4">
        <v>0</v>
      </c>
      <c r="D3422" s="4" t="s">
        <v>5</v>
      </c>
    </row>
    <row r="3423" s="1" customFormat="1" spans="1:4">
      <c r="A3423" s="4" t="str">
        <f t="shared" si="62"/>
        <v>20230324</v>
      </c>
      <c r="B3423" s="4" t="str">
        <f>"2381211416"</f>
        <v>2381211416</v>
      </c>
      <c r="C3423" s="4">
        <v>0</v>
      </c>
      <c r="D3423" s="4" t="s">
        <v>5</v>
      </c>
    </row>
    <row r="3424" s="1" customFormat="1" spans="1:4">
      <c r="A3424" s="4" t="str">
        <f t="shared" si="62"/>
        <v>20230324</v>
      </c>
      <c r="B3424" s="4" t="str">
        <f>"2381211418"</f>
        <v>2381211418</v>
      </c>
      <c r="C3424" s="4">
        <v>0</v>
      </c>
      <c r="D3424" s="4" t="s">
        <v>5</v>
      </c>
    </row>
    <row r="3425" s="1" customFormat="1" spans="1:4">
      <c r="A3425" s="4" t="str">
        <f t="shared" si="62"/>
        <v>20230324</v>
      </c>
      <c r="B3425" s="4" t="str">
        <f>"2381211420"</f>
        <v>2381211420</v>
      </c>
      <c r="C3425" s="4">
        <v>0</v>
      </c>
      <c r="D3425" s="4" t="s">
        <v>5</v>
      </c>
    </row>
    <row r="3426" s="1" customFormat="1" spans="1:4">
      <c r="A3426" s="4" t="str">
        <f t="shared" si="62"/>
        <v>20230324</v>
      </c>
      <c r="B3426" s="4" t="str">
        <f>"2381211430"</f>
        <v>2381211430</v>
      </c>
      <c r="C3426" s="4">
        <v>0</v>
      </c>
      <c r="D3426" s="4" t="s">
        <v>5</v>
      </c>
    </row>
    <row r="3427" s="1" customFormat="1" spans="1:4">
      <c r="A3427" s="4" t="str">
        <f t="shared" si="62"/>
        <v>20230324</v>
      </c>
      <c r="B3427" s="4" t="str">
        <f>"2381211501"</f>
        <v>2381211501</v>
      </c>
      <c r="C3427" s="4">
        <v>0</v>
      </c>
      <c r="D3427" s="4" t="s">
        <v>5</v>
      </c>
    </row>
    <row r="3428" s="1" customFormat="1" spans="1:4">
      <c r="A3428" s="4" t="str">
        <f t="shared" si="62"/>
        <v>20230324</v>
      </c>
      <c r="B3428" s="4" t="str">
        <f>"2381211502"</f>
        <v>2381211502</v>
      </c>
      <c r="C3428" s="4">
        <v>0</v>
      </c>
      <c r="D3428" s="4" t="s">
        <v>5</v>
      </c>
    </row>
    <row r="3429" s="1" customFormat="1" spans="1:4">
      <c r="A3429" s="4" t="str">
        <f t="shared" si="62"/>
        <v>20230324</v>
      </c>
      <c r="B3429" s="4" t="str">
        <f>"2381211504"</f>
        <v>2381211504</v>
      </c>
      <c r="C3429" s="4">
        <v>0</v>
      </c>
      <c r="D3429" s="4" t="s">
        <v>5</v>
      </c>
    </row>
    <row r="3430" s="1" customFormat="1" spans="1:4">
      <c r="A3430" s="4" t="str">
        <f t="shared" si="62"/>
        <v>20230324</v>
      </c>
      <c r="B3430" s="4" t="str">
        <f>"2381211505"</f>
        <v>2381211505</v>
      </c>
      <c r="C3430" s="4">
        <v>0</v>
      </c>
      <c r="D3430" s="4" t="s">
        <v>5</v>
      </c>
    </row>
    <row r="3431" s="1" customFormat="1" spans="1:4">
      <c r="A3431" s="4" t="str">
        <f t="shared" si="62"/>
        <v>20230324</v>
      </c>
      <c r="B3431" s="4" t="str">
        <f>"2381211508"</f>
        <v>2381211508</v>
      </c>
      <c r="C3431" s="4">
        <v>0</v>
      </c>
      <c r="D3431" s="4" t="s">
        <v>5</v>
      </c>
    </row>
    <row r="3432" s="1" customFormat="1" spans="1:4">
      <c r="A3432" s="4" t="str">
        <f t="shared" si="62"/>
        <v>20230324</v>
      </c>
      <c r="B3432" s="4" t="str">
        <f>"2381211511"</f>
        <v>2381211511</v>
      </c>
      <c r="C3432" s="4">
        <v>0</v>
      </c>
      <c r="D3432" s="4" t="s">
        <v>5</v>
      </c>
    </row>
    <row r="3433" s="1" customFormat="1" spans="1:4">
      <c r="A3433" s="4" t="str">
        <f t="shared" si="62"/>
        <v>20230324</v>
      </c>
      <c r="B3433" s="4" t="str">
        <f>"2381211513"</f>
        <v>2381211513</v>
      </c>
      <c r="C3433" s="4">
        <v>0</v>
      </c>
      <c r="D3433" s="4" t="s">
        <v>5</v>
      </c>
    </row>
    <row r="3434" s="1" customFormat="1" spans="1:4">
      <c r="A3434" s="4" t="str">
        <f t="shared" si="62"/>
        <v>20230324</v>
      </c>
      <c r="B3434" s="4" t="str">
        <f>"2381211516"</f>
        <v>2381211516</v>
      </c>
      <c r="C3434" s="4">
        <v>0</v>
      </c>
      <c r="D3434" s="4" t="s">
        <v>5</v>
      </c>
    </row>
    <row r="3435" s="1" customFormat="1" spans="1:4">
      <c r="A3435" s="4" t="str">
        <f t="shared" si="62"/>
        <v>20230324</v>
      </c>
      <c r="B3435" s="4" t="str">
        <f>"2381211517"</f>
        <v>2381211517</v>
      </c>
      <c r="C3435" s="4">
        <v>0</v>
      </c>
      <c r="D3435" s="4" t="s">
        <v>5</v>
      </c>
    </row>
    <row r="3436" s="1" customFormat="1" spans="1:4">
      <c r="A3436" s="4" t="str">
        <f t="shared" si="62"/>
        <v>20230324</v>
      </c>
      <c r="B3436" s="4" t="str">
        <f>"2381211520"</f>
        <v>2381211520</v>
      </c>
      <c r="C3436" s="4">
        <v>0</v>
      </c>
      <c r="D3436" s="4" t="s">
        <v>5</v>
      </c>
    </row>
    <row r="3437" s="1" customFormat="1" spans="1:4">
      <c r="A3437" s="4" t="str">
        <f t="shared" si="62"/>
        <v>20230324</v>
      </c>
      <c r="B3437" s="4" t="str">
        <f>"2381211522"</f>
        <v>2381211522</v>
      </c>
      <c r="C3437" s="4">
        <v>0</v>
      </c>
      <c r="D3437" s="4" t="s">
        <v>5</v>
      </c>
    </row>
    <row r="3438" s="1" customFormat="1" spans="1:4">
      <c r="A3438" s="4" t="str">
        <f t="shared" si="62"/>
        <v>20230324</v>
      </c>
      <c r="B3438" s="4" t="str">
        <f>"2381211524"</f>
        <v>2381211524</v>
      </c>
      <c r="C3438" s="4">
        <v>0</v>
      </c>
      <c r="D3438" s="4" t="s">
        <v>5</v>
      </c>
    </row>
    <row r="3439" s="1" customFormat="1" spans="1:4">
      <c r="A3439" s="4" t="str">
        <f t="shared" ref="A3439:A3454" si="63">"20230324"</f>
        <v>20230324</v>
      </c>
      <c r="B3439" s="4" t="str">
        <f>"2381211529"</f>
        <v>2381211529</v>
      </c>
      <c r="C3439" s="4">
        <v>0</v>
      </c>
      <c r="D3439" s="4" t="s">
        <v>5</v>
      </c>
    </row>
    <row r="3440" s="1" customFormat="1" spans="1:4">
      <c r="A3440" s="4" t="str">
        <f t="shared" si="63"/>
        <v>20230324</v>
      </c>
      <c r="B3440" s="4" t="str">
        <f>"2381211530"</f>
        <v>2381211530</v>
      </c>
      <c r="C3440" s="4">
        <v>0</v>
      </c>
      <c r="D3440" s="4" t="s">
        <v>5</v>
      </c>
    </row>
    <row r="3441" s="1" customFormat="1" spans="1:4">
      <c r="A3441" s="4" t="str">
        <f t="shared" si="63"/>
        <v>20230324</v>
      </c>
      <c r="B3441" s="4" t="str">
        <f>"2381211601"</f>
        <v>2381211601</v>
      </c>
      <c r="C3441" s="4">
        <v>0</v>
      </c>
      <c r="D3441" s="4" t="s">
        <v>5</v>
      </c>
    </row>
    <row r="3442" s="1" customFormat="1" spans="1:4">
      <c r="A3442" s="4" t="str">
        <f t="shared" si="63"/>
        <v>20230324</v>
      </c>
      <c r="B3442" s="4" t="str">
        <f>"2381211602"</f>
        <v>2381211602</v>
      </c>
      <c r="C3442" s="4">
        <v>0</v>
      </c>
      <c r="D3442" s="4" t="s">
        <v>5</v>
      </c>
    </row>
    <row r="3443" s="1" customFormat="1" spans="1:4">
      <c r="A3443" s="4" t="str">
        <f t="shared" si="63"/>
        <v>20230324</v>
      </c>
      <c r="B3443" s="4" t="str">
        <f>"2381211603"</f>
        <v>2381211603</v>
      </c>
      <c r="C3443" s="4">
        <v>0</v>
      </c>
      <c r="D3443" s="4" t="s">
        <v>5</v>
      </c>
    </row>
    <row r="3444" s="1" customFormat="1" spans="1:4">
      <c r="A3444" s="4" t="str">
        <f t="shared" si="63"/>
        <v>20230324</v>
      </c>
      <c r="B3444" s="4" t="str">
        <f>"2381211605"</f>
        <v>2381211605</v>
      </c>
      <c r="C3444" s="4">
        <v>0</v>
      </c>
      <c r="D3444" s="4" t="s">
        <v>5</v>
      </c>
    </row>
    <row r="3445" s="1" customFormat="1" spans="1:4">
      <c r="A3445" s="4" t="str">
        <f t="shared" si="63"/>
        <v>20230324</v>
      </c>
      <c r="B3445" s="4" t="str">
        <f>"2381211606"</f>
        <v>2381211606</v>
      </c>
      <c r="C3445" s="4">
        <v>0</v>
      </c>
      <c r="D3445" s="4" t="s">
        <v>5</v>
      </c>
    </row>
    <row r="3446" s="1" customFormat="1" spans="1:4">
      <c r="A3446" s="4" t="str">
        <f t="shared" si="63"/>
        <v>20230324</v>
      </c>
      <c r="B3446" s="4" t="str">
        <f>"2381211608"</f>
        <v>2381211608</v>
      </c>
      <c r="C3446" s="4">
        <v>0</v>
      </c>
      <c r="D3446" s="4" t="s">
        <v>5</v>
      </c>
    </row>
    <row r="3447" s="1" customFormat="1" spans="1:4">
      <c r="A3447" s="4" t="str">
        <f t="shared" si="63"/>
        <v>20230324</v>
      </c>
      <c r="B3447" s="4" t="str">
        <f>"2381211609"</f>
        <v>2381211609</v>
      </c>
      <c r="C3447" s="4">
        <v>0</v>
      </c>
      <c r="D3447" s="4" t="s">
        <v>5</v>
      </c>
    </row>
    <row r="3448" s="1" customFormat="1" spans="1:4">
      <c r="A3448" s="4" t="str">
        <f t="shared" si="63"/>
        <v>20230324</v>
      </c>
      <c r="B3448" s="4" t="str">
        <f>"2381211611"</f>
        <v>2381211611</v>
      </c>
      <c r="C3448" s="4">
        <v>0</v>
      </c>
      <c r="D3448" s="4" t="s">
        <v>5</v>
      </c>
    </row>
    <row r="3449" s="1" customFormat="1" spans="1:4">
      <c r="A3449" s="4" t="str">
        <f t="shared" si="63"/>
        <v>20230324</v>
      </c>
      <c r="B3449" s="4" t="str">
        <f>"2381211612"</f>
        <v>2381211612</v>
      </c>
      <c r="C3449" s="4">
        <v>0</v>
      </c>
      <c r="D3449" s="4" t="s">
        <v>5</v>
      </c>
    </row>
    <row r="3450" s="1" customFormat="1" spans="1:4">
      <c r="A3450" s="4" t="str">
        <f t="shared" si="63"/>
        <v>20230324</v>
      </c>
      <c r="B3450" s="4" t="str">
        <f>"2381211613"</f>
        <v>2381211613</v>
      </c>
      <c r="C3450" s="4">
        <v>0</v>
      </c>
      <c r="D3450" s="4" t="s">
        <v>5</v>
      </c>
    </row>
    <row r="3451" s="1" customFormat="1" spans="1:4">
      <c r="A3451" s="4" t="str">
        <f t="shared" si="63"/>
        <v>20230324</v>
      </c>
      <c r="B3451" s="4" t="str">
        <f>"2381211618"</f>
        <v>2381211618</v>
      </c>
      <c r="C3451" s="4">
        <v>0</v>
      </c>
      <c r="D3451" s="4" t="s">
        <v>5</v>
      </c>
    </row>
    <row r="3452" s="1" customFormat="1" spans="1:4">
      <c r="A3452" s="4" t="str">
        <f t="shared" si="63"/>
        <v>20230324</v>
      </c>
      <c r="B3452" s="4" t="str">
        <f>"2381211619"</f>
        <v>2381211619</v>
      </c>
      <c r="C3452" s="4">
        <v>0</v>
      </c>
      <c r="D3452" s="4" t="s">
        <v>5</v>
      </c>
    </row>
    <row r="3453" s="1" customFormat="1" spans="1:4">
      <c r="A3453" s="4" t="str">
        <f t="shared" si="63"/>
        <v>20230324</v>
      </c>
      <c r="B3453" s="4" t="str">
        <f>"2381211621"</f>
        <v>2381211621</v>
      </c>
      <c r="C3453" s="4">
        <v>0</v>
      </c>
      <c r="D3453" s="4" t="s">
        <v>5</v>
      </c>
    </row>
    <row r="3454" s="1" customFormat="1" spans="1:4">
      <c r="A3454" s="4" t="str">
        <f t="shared" si="63"/>
        <v>20230324</v>
      </c>
      <c r="B3454" s="4" t="str">
        <f>"2381211626"</f>
        <v>2381211626</v>
      </c>
      <c r="C3454" s="4">
        <v>0</v>
      </c>
      <c r="D3454" s="4" t="s">
        <v>5</v>
      </c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2023-08-17T09:09:53Z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2052-11.1.0.14309</vt:lpwstr>
  </property>
</Properties>
</file>