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文昌市教育系统校园招聘活动资格初审通过人员名单（东北师范大学考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<sst xmlns="http://schemas.openxmlformats.org/spreadsheetml/2006/main" count="62" uniqueCount="46">
  <si>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文昌市教育系统2024年校园招聘活动资格初审合格人员名单（东北师范大学考点）</t>
  </si>
  <si>
    <t>序号</t>
  </si>
  <si>
    <t>报考号</t>
  </si>
  <si>
    <t>报考岗位</t>
  </si>
  <si>
    <t>报考考点</t>
  </si>
  <si>
    <t>姓名</t>
  </si>
  <si>
    <t>性别</t>
  </si>
  <si>
    <t>出生日期</t>
  </si>
  <si>
    <t>民族</t>
  </si>
  <si>
    <t>0101_专技岗位（小学语文教师）</t>
  </si>
  <si>
    <t>0102_专技岗位（小学语文教师）</t>
  </si>
  <si>
    <t>0105_专技岗位（小学语文教师）</t>
  </si>
  <si>
    <t>0106_专技岗位（小学语文教师）</t>
  </si>
  <si>
    <t>0113_专技岗位（小学信息技术教师）</t>
  </si>
  <si>
    <t>0114_专技岗位（小学信息技术教师）</t>
  </si>
  <si>
    <t>0121_专技岗位（小学数学教师）</t>
  </si>
  <si>
    <t>0122_专技岗位（小学数学教师）</t>
  </si>
  <si>
    <t>0123_专技岗位（小学数学教师）</t>
  </si>
  <si>
    <t>0124_专技岗位（小学数学教师）</t>
  </si>
  <si>
    <t>0125_专技岗位（小学数学教师）</t>
  </si>
  <si>
    <t>0127_专技岗位（小学道德与法治教师）</t>
  </si>
  <si>
    <t>0128_专技岗位（特殊教育教师）</t>
  </si>
  <si>
    <t>0201_专技岗位（中学语文教师）</t>
  </si>
  <si>
    <t>0207_专技岗位（中学语文教师）</t>
  </si>
  <si>
    <t>0210_专技岗位（中学政治教师）</t>
  </si>
  <si>
    <t>0212_专技岗位（中学政治教师）</t>
  </si>
  <si>
    <t>0215_专技岗位（中学英语教师）</t>
  </si>
  <si>
    <t>0218_专技岗位（中学英语教师）</t>
  </si>
  <si>
    <t>0221_专技岗位（中学英语教师）</t>
  </si>
  <si>
    <t>0225_专技岗位（中学物理教师）</t>
  </si>
  <si>
    <t>0226_专技岗位（中学物理教师）</t>
  </si>
  <si>
    <t>0228_专技岗位（中学物理教师）</t>
  </si>
  <si>
    <t>0231_专技岗位（中学体育教师）</t>
  </si>
  <si>
    <t>0232_专技岗位（中学体育教师）</t>
  </si>
  <si>
    <t>0233_专技岗位（中学数学教师）</t>
  </si>
  <si>
    <t>0238_专技岗位（中学数学教师）</t>
  </si>
  <si>
    <t>0239_专技岗位（中学数学教师）</t>
  </si>
  <si>
    <t>0240_专技岗位（中学数学教师）</t>
  </si>
  <si>
    <t>0241_专技岗位（中学生物教师）</t>
  </si>
  <si>
    <t>0242_专技岗位（中学生物教师）</t>
  </si>
  <si>
    <t>0243_专技岗位（中学生物教师）</t>
  </si>
  <si>
    <t>0245_专技岗位（中学历史教师）</t>
  </si>
  <si>
    <t>0247_专技岗位（中学化学教师）</t>
  </si>
  <si>
    <t>0248_专技岗位（中学化学教师）</t>
  </si>
  <si>
    <t>0249_专技岗位（中学地理教师）</t>
  </si>
  <si>
    <t>0250_专技岗位（中学地理教师）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</si>
</sst>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J3" sqref="J3"/>
    </sheetView>
  </sheetViews>
  <sheetFormatPr defaultColWidth="9.140625" defaultRowHeight="34.5" customHeight="1"/>
  <cols>
    <col min="1" max="1" width="9.00390625" style="2" customWidth="1"/>
    <col min="2" max="2" width="26.00390625" style="3" customWidth="1"/>
    <col min="3" max="3" width="37.28125" style="3" customWidth="1"/>
    <col min="4" max="4" width="17.140625" style="3" customWidth="1"/>
    <col min="5" max="5" width="10.57421875" style="3" customWidth="1"/>
    <col min="6" max="6" width="7.140625" style="3" customWidth="1"/>
    <col min="7" max="7" width="11.421875" style="3" customWidth="1"/>
    <col min="8" max="8" width="9.28125" style="2" customWidth="1"/>
    <col min="9" max="16384" width="9.00390625" style="2" customWidth="1"/>
  </cols>
  <sheetData>
    <row r="1" spans="1:8" s="1" customFormat="1" ht="34.5" customHeight="1">
      <c r="A1" s="8" t="s">
        <v>0</v>
      </c>
      <c r="B1" s="9"/>
      <c r="C1" s="9"/>
      <c r="D1" s="9"/>
      <c r="E1" s="9"/>
      <c r="F1" s="9"/>
      <c r="G1" s="9"/>
      <c r="H1" s="8"/>
    </row>
    <row r="2" spans="1:8" s="1" customFormat="1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34.5" customHeight="1">
      <c r="A3" s="6">
        <v>1</v>
      </c>
      <c r="B3" s="7" t="str">
        <f>"33042023121811204349397"</f>
        <v>33042023121811204349397</v>
      </c>
      <c r="C3" s="7" t="s">
        <v>9</v>
      </c>
      <c r="D3" s="7" t="str">
        <f aca="true" t="shared" si="0" ref="D3:D55">"东北师范大学考点"</f>
        <v>东北师范大学考点</v>
      </c>
      <c r="E3" s="7" t="str">
        <f>"吴惠敏"</f>
        <v>吴惠敏</v>
      </c>
      <c r="F3" s="7" t="str">
        <f>"女"</f>
        <v>女</v>
      </c>
      <c r="G3" s="7" t="str">
        <f>"2002-08-23"</f>
        <v>2002-08-23</v>
      </c>
      <c r="H3" s="6" t="str">
        <f aca="true" t="shared" si="1" ref="H3:H11">"汉族"</f>
        <v>汉族</v>
      </c>
    </row>
    <row r="4" spans="1:8" ht="34.5" customHeight="1">
      <c r="A4" s="6">
        <v>2</v>
      </c>
      <c r="B4" s="7" t="str">
        <f>"33042023121810370749396"</f>
        <v>33042023121810370749396</v>
      </c>
      <c r="C4" s="7" t="s">
        <v>9</v>
      </c>
      <c r="D4" s="7" t="str">
        <f t="shared" si="0"/>
        <v>东北师范大学考点</v>
      </c>
      <c r="E4" s="7" t="str">
        <f>"黄琼霞"</f>
        <v>黄琼霞</v>
      </c>
      <c r="F4" s="7" t="str">
        <f>"女"</f>
        <v>女</v>
      </c>
      <c r="G4" s="7" t="str">
        <f>"2000-11-18"</f>
        <v>2000-11-18</v>
      </c>
      <c r="H4" s="6" t="str">
        <f t="shared" si="1"/>
        <v>汉族</v>
      </c>
    </row>
    <row r="5" spans="1:8" ht="34.5" customHeight="1">
      <c r="A5" s="6">
        <v>3</v>
      </c>
      <c r="B5" s="7" t="str">
        <f>"33042023122000122049425"</f>
        <v>33042023122000122049425</v>
      </c>
      <c r="C5" s="7" t="s">
        <v>10</v>
      </c>
      <c r="D5" s="7" t="str">
        <f t="shared" si="0"/>
        <v>东北师范大学考点</v>
      </c>
      <c r="E5" s="7" t="str">
        <f>"郑乔丹"</f>
        <v>郑乔丹</v>
      </c>
      <c r="F5" s="7" t="str">
        <f>"女"</f>
        <v>女</v>
      </c>
      <c r="G5" s="7" t="str">
        <f>"2001-04-18"</f>
        <v>2001-04-18</v>
      </c>
      <c r="H5" s="6" t="str">
        <f t="shared" si="1"/>
        <v>汉族</v>
      </c>
    </row>
    <row r="6" spans="1:8" ht="34.5" customHeight="1">
      <c r="A6" s="6">
        <v>4</v>
      </c>
      <c r="B6" s="7" t="str">
        <f>"33042023121610360649370"</f>
        <v>33042023121610360649370</v>
      </c>
      <c r="C6" s="7" t="s">
        <v>11</v>
      </c>
      <c r="D6" s="7" t="str">
        <f t="shared" si="0"/>
        <v>东北师范大学考点</v>
      </c>
      <c r="E6" s="7" t="str">
        <f>"王岚"</f>
        <v>王岚</v>
      </c>
      <c r="F6" s="7" t="str">
        <f>"女"</f>
        <v>女</v>
      </c>
      <c r="G6" s="7" t="str">
        <f>"2001-02-05"</f>
        <v>2001-02-05</v>
      </c>
      <c r="H6" s="6" t="str">
        <f t="shared" si="1"/>
        <v>汉族</v>
      </c>
    </row>
    <row r="7" spans="1:8" ht="34.5" customHeight="1">
      <c r="A7" s="6">
        <v>5</v>
      </c>
      <c r="B7" s="7" t="str">
        <f>"33042023121419434149310"</f>
        <v>33042023121419434149310</v>
      </c>
      <c r="C7" s="7" t="s">
        <v>12</v>
      </c>
      <c r="D7" s="7" t="str">
        <f t="shared" si="0"/>
        <v>东北师范大学考点</v>
      </c>
      <c r="E7" s="7" t="str">
        <f>"张跃凡"</f>
        <v>张跃凡</v>
      </c>
      <c r="F7" s="7" t="str">
        <f>"男"</f>
        <v>男</v>
      </c>
      <c r="G7" s="7" t="str">
        <f>"2001-06-15"</f>
        <v>2001-06-15</v>
      </c>
      <c r="H7" s="6" t="str">
        <f t="shared" si="1"/>
        <v>汉族</v>
      </c>
    </row>
    <row r="8" spans="1:8" ht="34.5" customHeight="1">
      <c r="A8" s="6">
        <v>6</v>
      </c>
      <c r="B8" s="7" t="str">
        <f>"33042023121521200049360"</f>
        <v>33042023121521200049360</v>
      </c>
      <c r="C8" s="7" t="s">
        <v>13</v>
      </c>
      <c r="D8" s="7" t="str">
        <f t="shared" si="0"/>
        <v>东北师范大学考点</v>
      </c>
      <c r="E8" s="7" t="str">
        <f>"郑文文"</f>
        <v>郑文文</v>
      </c>
      <c r="F8" s="7" t="str">
        <f aca="true" t="shared" si="2" ref="F8:F14">"女"</f>
        <v>女</v>
      </c>
      <c r="G8" s="7" t="str">
        <f>"2001-09-03"</f>
        <v>2001-09-03</v>
      </c>
      <c r="H8" s="6" t="str">
        <f t="shared" si="1"/>
        <v>汉族</v>
      </c>
    </row>
    <row r="9" spans="1:8" ht="34.5" customHeight="1">
      <c r="A9" s="6">
        <v>7</v>
      </c>
      <c r="B9" s="7" t="str">
        <f>"33042023121613192349373"</f>
        <v>33042023121613192349373</v>
      </c>
      <c r="C9" s="7" t="s">
        <v>14</v>
      </c>
      <c r="D9" s="7" t="str">
        <f t="shared" si="0"/>
        <v>东北师范大学考点</v>
      </c>
      <c r="E9" s="7" t="str">
        <f>"潘俊芳"</f>
        <v>潘俊芳</v>
      </c>
      <c r="F9" s="7" t="str">
        <f t="shared" si="2"/>
        <v>女</v>
      </c>
      <c r="G9" s="7" t="str">
        <f>"2002-08-13"</f>
        <v>2002-08-13</v>
      </c>
      <c r="H9" s="6" t="str">
        <f t="shared" si="1"/>
        <v>汉族</v>
      </c>
    </row>
    <row r="10" spans="1:8" ht="34.5" customHeight="1">
      <c r="A10" s="6">
        <v>8</v>
      </c>
      <c r="B10" s="7" t="str">
        <f>"33042023121515513949346"</f>
        <v>33042023121515513949346</v>
      </c>
      <c r="C10" s="7" t="s">
        <v>15</v>
      </c>
      <c r="D10" s="7" t="str">
        <f t="shared" si="0"/>
        <v>东北师范大学考点</v>
      </c>
      <c r="E10" s="7" t="str">
        <f>"杨月"</f>
        <v>杨月</v>
      </c>
      <c r="F10" s="7" t="str">
        <f t="shared" si="2"/>
        <v>女</v>
      </c>
      <c r="G10" s="7" t="str">
        <f>"2001-03-20"</f>
        <v>2001-03-20</v>
      </c>
      <c r="H10" s="6" t="str">
        <f t="shared" si="1"/>
        <v>汉族</v>
      </c>
    </row>
    <row r="11" spans="1:8" ht="34.5" customHeight="1">
      <c r="A11" s="6">
        <v>9</v>
      </c>
      <c r="B11" s="7" t="str">
        <f>"33042023121617181749378"</f>
        <v>33042023121617181749378</v>
      </c>
      <c r="C11" s="7" t="s">
        <v>16</v>
      </c>
      <c r="D11" s="7" t="str">
        <f t="shared" si="0"/>
        <v>东北师范大学考点</v>
      </c>
      <c r="E11" s="7" t="str">
        <f>"鲍芯蕊"</f>
        <v>鲍芯蕊</v>
      </c>
      <c r="F11" s="7" t="str">
        <f t="shared" si="2"/>
        <v>女</v>
      </c>
      <c r="G11" s="7" t="str">
        <f>"2002-09-28"</f>
        <v>2002-09-28</v>
      </c>
      <c r="H11" s="6" t="str">
        <f t="shared" si="1"/>
        <v>汉族</v>
      </c>
    </row>
    <row r="12" spans="1:8" ht="34.5" customHeight="1">
      <c r="A12" s="6">
        <v>10</v>
      </c>
      <c r="B12" s="7" t="str">
        <f>"33042023121909513949416"</f>
        <v>33042023121909513949416</v>
      </c>
      <c r="C12" s="7" t="s">
        <v>17</v>
      </c>
      <c r="D12" s="7" t="str">
        <f t="shared" si="0"/>
        <v>东北师范大学考点</v>
      </c>
      <c r="E12" s="7" t="str">
        <f>"田爽"</f>
        <v>田爽</v>
      </c>
      <c r="F12" s="7" t="str">
        <f t="shared" si="2"/>
        <v>女</v>
      </c>
      <c r="G12" s="7" t="str">
        <f>"2001-05-30"</f>
        <v>2001-05-30</v>
      </c>
      <c r="H12" s="6" t="str">
        <f>"满族"</f>
        <v>满族</v>
      </c>
    </row>
    <row r="13" spans="1:8" ht="34.5" customHeight="1">
      <c r="A13" s="6">
        <v>11</v>
      </c>
      <c r="B13" s="7" t="str">
        <f>"33042023121818490049403"</f>
        <v>33042023121818490049403</v>
      </c>
      <c r="C13" s="7" t="s">
        <v>17</v>
      </c>
      <c r="D13" s="7" t="str">
        <f t="shared" si="0"/>
        <v>东北师范大学考点</v>
      </c>
      <c r="E13" s="7" t="str">
        <f>"严文桢"</f>
        <v>严文桢</v>
      </c>
      <c r="F13" s="7" t="str">
        <f t="shared" si="2"/>
        <v>女</v>
      </c>
      <c r="G13" s="7" t="str">
        <f>"2001-02-23"</f>
        <v>2001-02-23</v>
      </c>
      <c r="H13" s="6" t="str">
        <f aca="true" t="shared" si="3" ref="H13:H19">"汉族"</f>
        <v>汉族</v>
      </c>
    </row>
    <row r="14" spans="1:8" ht="34.5" customHeight="1">
      <c r="A14" s="6">
        <v>12</v>
      </c>
      <c r="B14" s="7" t="str">
        <f>"33042023121821310849409"</f>
        <v>33042023121821310849409</v>
      </c>
      <c r="C14" s="7" t="s">
        <v>18</v>
      </c>
      <c r="D14" s="7" t="str">
        <f t="shared" si="0"/>
        <v>东北师范大学考点</v>
      </c>
      <c r="E14" s="7" t="str">
        <f>"窦紫玉"</f>
        <v>窦紫玉</v>
      </c>
      <c r="F14" s="7" t="str">
        <f t="shared" si="2"/>
        <v>女</v>
      </c>
      <c r="G14" s="7" t="str">
        <f>"2000-03-01"</f>
        <v>2000-03-01</v>
      </c>
      <c r="H14" s="6" t="str">
        <f t="shared" si="3"/>
        <v>汉族</v>
      </c>
    </row>
    <row r="15" spans="1:8" ht="34.5" customHeight="1">
      <c r="A15" s="6">
        <v>13</v>
      </c>
      <c r="B15" s="7" t="str">
        <f>"33042023121716310149389"</f>
        <v>33042023121716310149389</v>
      </c>
      <c r="C15" s="7" t="s">
        <v>19</v>
      </c>
      <c r="D15" s="7" t="str">
        <f t="shared" si="0"/>
        <v>东北师范大学考点</v>
      </c>
      <c r="E15" s="7" t="str">
        <f>"于子洋"</f>
        <v>于子洋</v>
      </c>
      <c r="F15" s="7" t="str">
        <f>"男"</f>
        <v>男</v>
      </c>
      <c r="G15" s="7" t="str">
        <f>"2002-03-18"</f>
        <v>2002-03-18</v>
      </c>
      <c r="H15" s="6" t="str">
        <f t="shared" si="3"/>
        <v>汉族</v>
      </c>
    </row>
    <row r="16" spans="1:8" ht="34.5" customHeight="1">
      <c r="A16" s="6">
        <v>14</v>
      </c>
      <c r="B16" s="7" t="str">
        <f>"33042023121922393449424"</f>
        <v>33042023121922393449424</v>
      </c>
      <c r="C16" s="7" t="s">
        <v>20</v>
      </c>
      <c r="D16" s="7" t="str">
        <f t="shared" si="0"/>
        <v>东北师范大学考点</v>
      </c>
      <c r="E16" s="7" t="str">
        <f>"吕佳诺"</f>
        <v>吕佳诺</v>
      </c>
      <c r="F16" s="7" t="str">
        <f aca="true" t="shared" si="4" ref="F16:F21">"女"</f>
        <v>女</v>
      </c>
      <c r="G16" s="7" t="str">
        <f>"1998-08-21"</f>
        <v>1998-08-21</v>
      </c>
      <c r="H16" s="6" t="str">
        <f t="shared" si="3"/>
        <v>汉族</v>
      </c>
    </row>
    <row r="17" spans="1:8" ht="34.5" customHeight="1">
      <c r="A17" s="6">
        <v>15</v>
      </c>
      <c r="B17" s="7" t="str">
        <f>"33042023122012313249433"</f>
        <v>33042023122012313249433</v>
      </c>
      <c r="C17" s="7" t="s">
        <v>21</v>
      </c>
      <c r="D17" s="7" t="str">
        <f t="shared" si="0"/>
        <v>东北师范大学考点</v>
      </c>
      <c r="E17" s="7" t="str">
        <f>"金星池"</f>
        <v>金星池</v>
      </c>
      <c r="F17" s="7" t="str">
        <f t="shared" si="4"/>
        <v>女</v>
      </c>
      <c r="G17" s="7" t="str">
        <f>"2001-03-18"</f>
        <v>2001-03-18</v>
      </c>
      <c r="H17" s="6" t="str">
        <f t="shared" si="3"/>
        <v>汉族</v>
      </c>
    </row>
    <row r="18" spans="1:8" ht="34.5" customHeight="1">
      <c r="A18" s="6">
        <v>16</v>
      </c>
      <c r="B18" s="7" t="str">
        <f>"33042023121422122849322"</f>
        <v>33042023121422122849322</v>
      </c>
      <c r="C18" s="7" t="s">
        <v>22</v>
      </c>
      <c r="D18" s="7" t="str">
        <f t="shared" si="0"/>
        <v>东北师范大学考点</v>
      </c>
      <c r="E18" s="7" t="str">
        <f>"王萌"</f>
        <v>王萌</v>
      </c>
      <c r="F18" s="7" t="str">
        <f t="shared" si="4"/>
        <v>女</v>
      </c>
      <c r="G18" s="7" t="str">
        <f>"2002-01-31"</f>
        <v>2002-01-31</v>
      </c>
      <c r="H18" s="6" t="str">
        <f t="shared" si="3"/>
        <v>汉族</v>
      </c>
    </row>
    <row r="19" spans="1:8" ht="34.5" customHeight="1">
      <c r="A19" s="6">
        <v>17</v>
      </c>
      <c r="B19" s="7" t="str">
        <f>"33042023121811465449398"</f>
        <v>33042023121811465449398</v>
      </c>
      <c r="C19" s="7" t="s">
        <v>23</v>
      </c>
      <c r="D19" s="7" t="str">
        <f t="shared" si="0"/>
        <v>东北师范大学考点</v>
      </c>
      <c r="E19" s="7" t="str">
        <f>"张慧茹"</f>
        <v>张慧茹</v>
      </c>
      <c r="F19" s="7" t="str">
        <f t="shared" si="4"/>
        <v>女</v>
      </c>
      <c r="G19" s="7" t="str">
        <f>"2002-04-30"</f>
        <v>2002-04-30</v>
      </c>
      <c r="H19" s="6" t="str">
        <f t="shared" si="3"/>
        <v>汉族</v>
      </c>
    </row>
    <row r="20" spans="1:8" ht="34.5" customHeight="1">
      <c r="A20" s="6">
        <v>18</v>
      </c>
      <c r="B20" s="7" t="str">
        <f>"33042023121420575949317"</f>
        <v>33042023121420575949317</v>
      </c>
      <c r="C20" s="7" t="s">
        <v>24</v>
      </c>
      <c r="D20" s="7" t="str">
        <f t="shared" si="0"/>
        <v>东北师范大学考点</v>
      </c>
      <c r="E20" s="7" t="str">
        <f>"吴雨珊"</f>
        <v>吴雨珊</v>
      </c>
      <c r="F20" s="7" t="str">
        <f t="shared" si="4"/>
        <v>女</v>
      </c>
      <c r="G20" s="7" t="str">
        <f>"2002-06-01"</f>
        <v>2002-06-01</v>
      </c>
      <c r="H20" s="6" t="str">
        <f>"汉"</f>
        <v>汉</v>
      </c>
    </row>
    <row r="21" spans="1:8" ht="34.5" customHeight="1">
      <c r="A21" s="6">
        <v>19</v>
      </c>
      <c r="B21" s="7" t="str">
        <f>"33042023121510054349335"</f>
        <v>33042023121510054349335</v>
      </c>
      <c r="C21" s="7" t="s">
        <v>25</v>
      </c>
      <c r="D21" s="7" t="str">
        <f t="shared" si="0"/>
        <v>东北师范大学考点</v>
      </c>
      <c r="E21" s="7" t="str">
        <f>"林秀莹"</f>
        <v>林秀莹</v>
      </c>
      <c r="F21" s="7" t="str">
        <f t="shared" si="4"/>
        <v>女</v>
      </c>
      <c r="G21" s="7" t="str">
        <f>"2002-09-15"</f>
        <v>2002-09-15</v>
      </c>
      <c r="H21" s="6" t="str">
        <f>"汉族"</f>
        <v>汉族</v>
      </c>
    </row>
    <row r="22" spans="1:8" ht="34.5" customHeight="1">
      <c r="A22" s="6">
        <v>20</v>
      </c>
      <c r="B22" s="7" t="str">
        <f>"33042023121916213549419"</f>
        <v>33042023121916213549419</v>
      </c>
      <c r="C22" s="7" t="s">
        <v>25</v>
      </c>
      <c r="D22" s="7" t="str">
        <f t="shared" si="0"/>
        <v>东北师范大学考点</v>
      </c>
      <c r="E22" s="7" t="str">
        <f>"胡加伟"</f>
        <v>胡加伟</v>
      </c>
      <c r="F22" s="7" t="str">
        <f>"男"</f>
        <v>男</v>
      </c>
      <c r="G22" s="7" t="str">
        <f>"1999-11-27"</f>
        <v>1999-11-27</v>
      </c>
      <c r="H22" s="6" t="str">
        <f>"汉族"</f>
        <v>汉族</v>
      </c>
    </row>
    <row r="23" spans="1:8" ht="34.5" customHeight="1">
      <c r="A23" s="6">
        <v>21</v>
      </c>
      <c r="B23" s="7" t="str">
        <f>"33042023121520091749356"</f>
        <v>33042023121520091749356</v>
      </c>
      <c r="C23" s="7" t="s">
        <v>26</v>
      </c>
      <c r="D23" s="7" t="str">
        <f t="shared" si="0"/>
        <v>东北师范大学考点</v>
      </c>
      <c r="E23" s="7" t="str">
        <f>"蒋松卿"</f>
        <v>蒋松卿</v>
      </c>
      <c r="F23" s="7" t="str">
        <f>"男"</f>
        <v>男</v>
      </c>
      <c r="G23" s="7" t="str">
        <f>"2001-10-20"</f>
        <v>2001-10-20</v>
      </c>
      <c r="H23" s="6" t="str">
        <f>"汉族"</f>
        <v>汉族</v>
      </c>
    </row>
    <row r="24" spans="1:8" ht="34.5" customHeight="1">
      <c r="A24" s="6">
        <v>22</v>
      </c>
      <c r="B24" s="7" t="str">
        <f>"33042023121711061349385"</f>
        <v>33042023121711061349385</v>
      </c>
      <c r="C24" s="7" t="s">
        <v>26</v>
      </c>
      <c r="D24" s="7" t="str">
        <f t="shared" si="0"/>
        <v>东北师范大学考点</v>
      </c>
      <c r="E24" s="7" t="str">
        <f>"唐乙丁"</f>
        <v>唐乙丁</v>
      </c>
      <c r="F24" s="7" t="str">
        <f>"女"</f>
        <v>女</v>
      </c>
      <c r="G24" s="7" t="str">
        <f>"2001-11-10"</f>
        <v>2001-11-10</v>
      </c>
      <c r="H24" s="6" t="str">
        <f aca="true" t="shared" si="5" ref="H24:H37">"汉族"</f>
        <v>汉族</v>
      </c>
    </row>
    <row r="25" spans="1:8" ht="34.5" customHeight="1">
      <c r="A25" s="6">
        <v>23</v>
      </c>
      <c r="B25" s="7" t="str">
        <f>"33042023121510572049337"</f>
        <v>33042023121510572049337</v>
      </c>
      <c r="C25" s="7" t="s">
        <v>27</v>
      </c>
      <c r="D25" s="7" t="str">
        <f t="shared" si="0"/>
        <v>东北师范大学考点</v>
      </c>
      <c r="E25" s="7" t="str">
        <f>"贾璐"</f>
        <v>贾璐</v>
      </c>
      <c r="F25" s="7" t="str">
        <f>"女"</f>
        <v>女</v>
      </c>
      <c r="G25" s="7" t="str">
        <f>"2001-08-07"</f>
        <v>2001-08-07</v>
      </c>
      <c r="H25" s="6" t="str">
        <f t="shared" si="5"/>
        <v>汉族</v>
      </c>
    </row>
    <row r="26" spans="1:8" ht="34.5" customHeight="1">
      <c r="A26" s="6">
        <v>24</v>
      </c>
      <c r="B26" s="7" t="str">
        <f>"33042023121521144049359"</f>
        <v>33042023121521144049359</v>
      </c>
      <c r="C26" s="7" t="s">
        <v>28</v>
      </c>
      <c r="D26" s="7" t="str">
        <f t="shared" si="0"/>
        <v>东北师范大学考点</v>
      </c>
      <c r="E26" s="7" t="str">
        <f>"李悦"</f>
        <v>李悦</v>
      </c>
      <c r="F26" s="7" t="str">
        <f>"女"</f>
        <v>女</v>
      </c>
      <c r="G26" s="7" t="str">
        <f>"2001-12-10"</f>
        <v>2001-12-10</v>
      </c>
      <c r="H26" s="6" t="str">
        <f t="shared" si="5"/>
        <v>汉族</v>
      </c>
    </row>
    <row r="27" spans="1:8" ht="34.5" customHeight="1">
      <c r="A27" s="6">
        <v>25</v>
      </c>
      <c r="B27" s="7" t="str">
        <f>"33042023121809425049395"</f>
        <v>33042023121809425049395</v>
      </c>
      <c r="C27" s="7" t="s">
        <v>28</v>
      </c>
      <c r="D27" s="7" t="str">
        <f t="shared" si="0"/>
        <v>东北师范大学考点</v>
      </c>
      <c r="E27" s="7" t="str">
        <f>"林晓贝"</f>
        <v>林晓贝</v>
      </c>
      <c r="F27" s="7" t="str">
        <f>"女"</f>
        <v>女</v>
      </c>
      <c r="G27" s="7" t="str">
        <f>"2002-09-20"</f>
        <v>2002-09-20</v>
      </c>
      <c r="H27" s="6" t="str">
        <f t="shared" si="5"/>
        <v>汉族</v>
      </c>
    </row>
    <row r="28" spans="1:8" ht="34.5" customHeight="1">
      <c r="A28" s="6">
        <v>26</v>
      </c>
      <c r="B28" s="7" t="str">
        <f>"33042023121908310249414"</f>
        <v>33042023121908310249414</v>
      </c>
      <c r="C28" s="7" t="s">
        <v>29</v>
      </c>
      <c r="D28" s="7" t="str">
        <f t="shared" si="0"/>
        <v>东北师范大学考点</v>
      </c>
      <c r="E28" s="7" t="str">
        <f>"郝帅"</f>
        <v>郝帅</v>
      </c>
      <c r="F28" s="7" t="str">
        <f>"男"</f>
        <v>男</v>
      </c>
      <c r="G28" s="7" t="str">
        <f>"2002-07-27"</f>
        <v>2002-07-27</v>
      </c>
      <c r="H28" s="6" t="str">
        <f t="shared" si="5"/>
        <v>汉族</v>
      </c>
    </row>
    <row r="29" spans="1:8" ht="34.5" customHeight="1">
      <c r="A29" s="6">
        <v>27</v>
      </c>
      <c r="B29" s="7" t="str">
        <f>"33042023121821111249408"</f>
        <v>33042023121821111249408</v>
      </c>
      <c r="C29" s="7" t="s">
        <v>30</v>
      </c>
      <c r="D29" s="7" t="str">
        <f t="shared" si="0"/>
        <v>东北师范大学考点</v>
      </c>
      <c r="E29" s="7" t="str">
        <f>"陈立衍"</f>
        <v>陈立衍</v>
      </c>
      <c r="F29" s="7" t="str">
        <f>"男"</f>
        <v>男</v>
      </c>
      <c r="G29" s="7" t="str">
        <f>"2002-01-28"</f>
        <v>2002-01-28</v>
      </c>
      <c r="H29" s="6" t="str">
        <f t="shared" si="5"/>
        <v>汉族</v>
      </c>
    </row>
    <row r="30" spans="1:8" ht="34.5" customHeight="1">
      <c r="A30" s="6">
        <v>28</v>
      </c>
      <c r="B30" s="7" t="str">
        <f>"33042023121511322549341"</f>
        <v>33042023121511322549341</v>
      </c>
      <c r="C30" s="7" t="s">
        <v>31</v>
      </c>
      <c r="D30" s="7" t="str">
        <f t="shared" si="0"/>
        <v>东北师范大学考点</v>
      </c>
      <c r="E30" s="7" t="str">
        <f>"朱珏莹"</f>
        <v>朱珏莹</v>
      </c>
      <c r="F30" s="7" t="str">
        <f>"女"</f>
        <v>女</v>
      </c>
      <c r="G30" s="7" t="str">
        <f>"2002-10-18"</f>
        <v>2002-10-18</v>
      </c>
      <c r="H30" s="6" t="str">
        <f t="shared" si="5"/>
        <v>汉族</v>
      </c>
    </row>
    <row r="31" spans="1:8" ht="34.5" customHeight="1">
      <c r="A31" s="6">
        <v>29</v>
      </c>
      <c r="B31" s="7" t="str">
        <f>"33042023121621363849382"</f>
        <v>33042023121621363849382</v>
      </c>
      <c r="C31" s="7" t="s">
        <v>31</v>
      </c>
      <c r="D31" s="7" t="str">
        <f t="shared" si="0"/>
        <v>东北师范大学考点</v>
      </c>
      <c r="E31" s="7" t="str">
        <f>"陈新发"</f>
        <v>陈新发</v>
      </c>
      <c r="F31" s="7" t="str">
        <f aca="true" t="shared" si="6" ref="F31:F36">"男"</f>
        <v>男</v>
      </c>
      <c r="G31" s="7" t="str">
        <f>"2000-11-04"</f>
        <v>2000-11-04</v>
      </c>
      <c r="H31" s="6" t="str">
        <f t="shared" si="5"/>
        <v>汉族</v>
      </c>
    </row>
    <row r="32" spans="1:8" ht="34.5" customHeight="1">
      <c r="A32" s="6">
        <v>30</v>
      </c>
      <c r="B32" s="7" t="str">
        <f>"33042023121421094549318"</f>
        <v>33042023121421094549318</v>
      </c>
      <c r="C32" s="7" t="s">
        <v>32</v>
      </c>
      <c r="D32" s="7" t="str">
        <f t="shared" si="0"/>
        <v>东北师范大学考点</v>
      </c>
      <c r="E32" s="7" t="str">
        <f>"翁启利"</f>
        <v>翁启利</v>
      </c>
      <c r="F32" s="7" t="str">
        <f t="shared" si="6"/>
        <v>男</v>
      </c>
      <c r="G32" s="7" t="str">
        <f>"2001-05-16"</f>
        <v>2001-05-16</v>
      </c>
      <c r="H32" s="6" t="str">
        <f t="shared" si="5"/>
        <v>汉族</v>
      </c>
    </row>
    <row r="33" spans="1:8" ht="34.5" customHeight="1">
      <c r="A33" s="6">
        <v>31</v>
      </c>
      <c r="B33" s="7" t="str">
        <f>"33042023121510594749338"</f>
        <v>33042023121510594749338</v>
      </c>
      <c r="C33" s="7" t="s">
        <v>32</v>
      </c>
      <c r="D33" s="7" t="str">
        <f t="shared" si="0"/>
        <v>东北师范大学考点</v>
      </c>
      <c r="E33" s="7" t="str">
        <f>"陈瑞阳"</f>
        <v>陈瑞阳</v>
      </c>
      <c r="F33" s="7" t="str">
        <f t="shared" si="6"/>
        <v>男</v>
      </c>
      <c r="G33" s="7" t="str">
        <f>"2001-06-17"</f>
        <v>2001-06-17</v>
      </c>
      <c r="H33" s="6" t="str">
        <f t="shared" si="5"/>
        <v>汉族</v>
      </c>
    </row>
    <row r="34" spans="1:8" ht="34.5" customHeight="1">
      <c r="A34" s="6">
        <v>32</v>
      </c>
      <c r="B34" s="7" t="str">
        <f>"33042023121516164649348"</f>
        <v>33042023121516164649348</v>
      </c>
      <c r="C34" s="7" t="s">
        <v>32</v>
      </c>
      <c r="D34" s="7" t="str">
        <f t="shared" si="0"/>
        <v>东北师范大学考点</v>
      </c>
      <c r="E34" s="7" t="str">
        <f>"符杰"</f>
        <v>符杰</v>
      </c>
      <c r="F34" s="7" t="str">
        <f t="shared" si="6"/>
        <v>男</v>
      </c>
      <c r="G34" s="7" t="str">
        <f>"2002-02-24"</f>
        <v>2002-02-24</v>
      </c>
      <c r="H34" s="6" t="str">
        <f t="shared" si="5"/>
        <v>汉族</v>
      </c>
    </row>
    <row r="35" spans="1:8" ht="34.5" customHeight="1">
      <c r="A35" s="6">
        <v>33</v>
      </c>
      <c r="B35" s="7" t="str">
        <f>"33042023121420473849316"</f>
        <v>33042023121420473849316</v>
      </c>
      <c r="C35" s="7" t="s">
        <v>33</v>
      </c>
      <c r="D35" s="7" t="str">
        <f t="shared" si="0"/>
        <v>东北师范大学考点</v>
      </c>
      <c r="E35" s="7" t="str">
        <f>"文淳"</f>
        <v>文淳</v>
      </c>
      <c r="F35" s="7" t="str">
        <f t="shared" si="6"/>
        <v>男</v>
      </c>
      <c r="G35" s="7" t="str">
        <f>"2002-04-15"</f>
        <v>2002-04-15</v>
      </c>
      <c r="H35" s="6" t="str">
        <f t="shared" si="5"/>
        <v>汉族</v>
      </c>
    </row>
    <row r="36" spans="1:8" ht="34.5" customHeight="1">
      <c r="A36" s="6">
        <v>34</v>
      </c>
      <c r="B36" s="7" t="str">
        <f>"33042023121519142649352"</f>
        <v>33042023121519142649352</v>
      </c>
      <c r="C36" s="7" t="s">
        <v>33</v>
      </c>
      <c r="D36" s="7" t="str">
        <f t="shared" si="0"/>
        <v>东北师范大学考点</v>
      </c>
      <c r="E36" s="7" t="str">
        <f>"吴其桓"</f>
        <v>吴其桓</v>
      </c>
      <c r="F36" s="7" t="str">
        <f t="shared" si="6"/>
        <v>男</v>
      </c>
      <c r="G36" s="7" t="str">
        <f>"2002-10-17"</f>
        <v>2002-10-17</v>
      </c>
      <c r="H36" s="6" t="str">
        <f t="shared" si="5"/>
        <v>汉族</v>
      </c>
    </row>
    <row r="37" spans="1:8" ht="34.5" customHeight="1">
      <c r="A37" s="6">
        <v>35</v>
      </c>
      <c r="B37" s="7" t="str">
        <f>"33042023121619115449379"</f>
        <v>33042023121619115449379</v>
      </c>
      <c r="C37" s="7" t="s">
        <v>34</v>
      </c>
      <c r="D37" s="7" t="str">
        <f t="shared" si="0"/>
        <v>东北师范大学考点</v>
      </c>
      <c r="E37" s="7" t="str">
        <f>"陈夏微"</f>
        <v>陈夏微</v>
      </c>
      <c r="F37" s="7" t="str">
        <f>"女"</f>
        <v>女</v>
      </c>
      <c r="G37" s="7" t="str">
        <f>"1998-04-07"</f>
        <v>1998-04-07</v>
      </c>
      <c r="H37" s="6" t="str">
        <f t="shared" si="5"/>
        <v>汉族</v>
      </c>
    </row>
    <row r="38" spans="1:8" ht="34.5" customHeight="1">
      <c r="A38" s="6">
        <v>36</v>
      </c>
      <c r="B38" s="7" t="str">
        <f>"33042023121709544949384"</f>
        <v>33042023121709544949384</v>
      </c>
      <c r="C38" s="7" t="s">
        <v>35</v>
      </c>
      <c r="D38" s="7" t="str">
        <f t="shared" si="0"/>
        <v>东北师范大学考点</v>
      </c>
      <c r="E38" s="7" t="str">
        <f>"罗泽雅"</f>
        <v>罗泽雅</v>
      </c>
      <c r="F38" s="7" t="str">
        <f>"女"</f>
        <v>女</v>
      </c>
      <c r="G38" s="7" t="str">
        <f>"2002-05-16"</f>
        <v>2002-05-16</v>
      </c>
      <c r="H38" s="6" t="str">
        <f>"汉"</f>
        <v>汉</v>
      </c>
    </row>
    <row r="39" spans="1:8" ht="34.5" customHeight="1">
      <c r="A39" s="6">
        <v>37</v>
      </c>
      <c r="B39" s="7" t="str">
        <f>"33042023121714321449388"</f>
        <v>33042023121714321449388</v>
      </c>
      <c r="C39" s="7" t="s">
        <v>36</v>
      </c>
      <c r="D39" s="7" t="str">
        <f t="shared" si="0"/>
        <v>东北师范大学考点</v>
      </c>
      <c r="E39" s="7" t="str">
        <f>"王杰"</f>
        <v>王杰</v>
      </c>
      <c r="F39" s="7" t="str">
        <f>"男"</f>
        <v>男</v>
      </c>
      <c r="G39" s="7" t="str">
        <f>"2001-11-12"</f>
        <v>2001-11-12</v>
      </c>
      <c r="H39" s="6" t="str">
        <f aca="true" t="shared" si="7" ref="H39:H45">"汉族"</f>
        <v>汉族</v>
      </c>
    </row>
    <row r="40" spans="1:8" ht="34.5" customHeight="1">
      <c r="A40" s="6">
        <v>38</v>
      </c>
      <c r="B40" s="7" t="str">
        <f>"33042023121915254949418"</f>
        <v>33042023121915254949418</v>
      </c>
      <c r="C40" s="7" t="s">
        <v>37</v>
      </c>
      <c r="D40" s="7" t="str">
        <f t="shared" si="0"/>
        <v>东北师范大学考点</v>
      </c>
      <c r="E40" s="7" t="str">
        <f>"陈玉凤"</f>
        <v>陈玉凤</v>
      </c>
      <c r="F40" s="7" t="str">
        <f aca="true" t="shared" si="8" ref="F40:F46">"女"</f>
        <v>女</v>
      </c>
      <c r="G40" s="7" t="str">
        <f>"2002-12-17"</f>
        <v>2002-12-17</v>
      </c>
      <c r="H40" s="6" t="str">
        <f t="shared" si="7"/>
        <v>汉族</v>
      </c>
    </row>
    <row r="41" spans="1:8" ht="34.5" customHeight="1">
      <c r="A41" s="6">
        <v>39</v>
      </c>
      <c r="B41" s="7" t="str">
        <f>"33042023121422341049325"</f>
        <v>33042023121422341049325</v>
      </c>
      <c r="C41" s="7" t="s">
        <v>38</v>
      </c>
      <c r="D41" s="7" t="str">
        <f t="shared" si="0"/>
        <v>东北师范大学考点</v>
      </c>
      <c r="E41" s="7" t="str">
        <f>"李海慧"</f>
        <v>李海慧</v>
      </c>
      <c r="F41" s="7" t="str">
        <f t="shared" si="8"/>
        <v>女</v>
      </c>
      <c r="G41" s="7" t="str">
        <f>"2002-07-03"</f>
        <v>2002-07-03</v>
      </c>
      <c r="H41" s="6" t="str">
        <f t="shared" si="7"/>
        <v>汉族</v>
      </c>
    </row>
    <row r="42" spans="1:8" ht="34.5" customHeight="1">
      <c r="A42" s="6">
        <v>40</v>
      </c>
      <c r="B42" s="7" t="str">
        <f>"33042023121821521249410"</f>
        <v>33042023121821521249410</v>
      </c>
      <c r="C42" s="7" t="s">
        <v>38</v>
      </c>
      <c r="D42" s="7" t="str">
        <f t="shared" si="0"/>
        <v>东北师范大学考点</v>
      </c>
      <c r="E42" s="7" t="str">
        <f>"王佳怡"</f>
        <v>王佳怡</v>
      </c>
      <c r="F42" s="7" t="str">
        <f t="shared" si="8"/>
        <v>女</v>
      </c>
      <c r="G42" s="7" t="str">
        <f>"2002-06-13"</f>
        <v>2002-06-13</v>
      </c>
      <c r="H42" s="6" t="str">
        <f t="shared" si="7"/>
        <v>汉族</v>
      </c>
    </row>
    <row r="43" spans="1:8" ht="34.5" customHeight="1">
      <c r="A43" s="6">
        <v>41</v>
      </c>
      <c r="B43" s="7" t="str">
        <f>"33042023121419341049309"</f>
        <v>33042023121419341049309</v>
      </c>
      <c r="C43" s="7" t="s">
        <v>39</v>
      </c>
      <c r="D43" s="7" t="str">
        <f t="shared" si="0"/>
        <v>东北师范大学考点</v>
      </c>
      <c r="E43" s="7" t="str">
        <f>"陈水灵"</f>
        <v>陈水灵</v>
      </c>
      <c r="F43" s="7" t="str">
        <f t="shared" si="8"/>
        <v>女</v>
      </c>
      <c r="G43" s="7" t="str">
        <f>"2002-12-14"</f>
        <v>2002-12-14</v>
      </c>
      <c r="H43" s="6" t="str">
        <f t="shared" si="7"/>
        <v>汉族</v>
      </c>
    </row>
    <row r="44" spans="1:8" ht="34.5" customHeight="1">
      <c r="A44" s="6">
        <v>42</v>
      </c>
      <c r="B44" s="7" t="str">
        <f>"33042023121510070349336"</f>
        <v>33042023121510070349336</v>
      </c>
      <c r="C44" s="7" t="s">
        <v>39</v>
      </c>
      <c r="D44" s="7" t="str">
        <f t="shared" si="0"/>
        <v>东北师范大学考点</v>
      </c>
      <c r="E44" s="7" t="str">
        <f>"王荣"</f>
        <v>王荣</v>
      </c>
      <c r="F44" s="7" t="str">
        <f t="shared" si="8"/>
        <v>女</v>
      </c>
      <c r="G44" s="7" t="str">
        <f>"2001-12-30"</f>
        <v>2001-12-30</v>
      </c>
      <c r="H44" s="6" t="str">
        <f t="shared" si="7"/>
        <v>汉族</v>
      </c>
    </row>
    <row r="45" spans="1:8" ht="34.5" customHeight="1">
      <c r="A45" s="6">
        <v>43</v>
      </c>
      <c r="B45" s="7" t="str">
        <f>"33042023121508124849331"</f>
        <v>33042023121508124849331</v>
      </c>
      <c r="C45" s="7" t="s">
        <v>39</v>
      </c>
      <c r="D45" s="7" t="str">
        <f t="shared" si="0"/>
        <v>东北师范大学考点</v>
      </c>
      <c r="E45" s="7" t="str">
        <f>"符小英"</f>
        <v>符小英</v>
      </c>
      <c r="F45" s="7" t="str">
        <f t="shared" si="8"/>
        <v>女</v>
      </c>
      <c r="G45" s="7" t="str">
        <f>"2000-08-06"</f>
        <v>2000-08-06</v>
      </c>
      <c r="H45" s="6" t="str">
        <f t="shared" si="7"/>
        <v>汉族</v>
      </c>
    </row>
    <row r="46" spans="1:8" ht="34.5" customHeight="1">
      <c r="A46" s="6">
        <v>44</v>
      </c>
      <c r="B46" s="7" t="str">
        <f>"33042023121421140249319"</f>
        <v>33042023121421140249319</v>
      </c>
      <c r="C46" s="7" t="s">
        <v>39</v>
      </c>
      <c r="D46" s="7" t="str">
        <f t="shared" si="0"/>
        <v>东北师范大学考点</v>
      </c>
      <c r="E46" s="7" t="str">
        <f>"毕竞元"</f>
        <v>毕竞元</v>
      </c>
      <c r="F46" s="7" t="str">
        <f t="shared" si="8"/>
        <v>女</v>
      </c>
      <c r="G46" s="7" t="str">
        <f>"2001-05-08"</f>
        <v>2001-05-08</v>
      </c>
      <c r="H46" s="6" t="str">
        <f>"蒙古族"</f>
        <v>蒙古族</v>
      </c>
    </row>
    <row r="47" spans="1:8" ht="34.5" customHeight="1">
      <c r="A47" s="6">
        <v>45</v>
      </c>
      <c r="B47" s="7" t="str">
        <f>"33042023121421583749321"</f>
        <v>33042023121421583749321</v>
      </c>
      <c r="C47" s="7" t="s">
        <v>40</v>
      </c>
      <c r="D47" s="7" t="str">
        <f t="shared" si="0"/>
        <v>东北师范大学考点</v>
      </c>
      <c r="E47" s="7" t="str">
        <f>"周小青"</f>
        <v>周小青</v>
      </c>
      <c r="F47" s="7" t="str">
        <f>"男"</f>
        <v>男</v>
      </c>
      <c r="G47" s="7" t="str">
        <f>"2003-07-16"</f>
        <v>2003-07-16</v>
      </c>
      <c r="H47" s="6" t="str">
        <f>"汉族"</f>
        <v>汉族</v>
      </c>
    </row>
    <row r="48" spans="1:8" ht="34.5" customHeight="1">
      <c r="A48" s="6">
        <v>46</v>
      </c>
      <c r="B48" s="7" t="str">
        <f>"33042023121519282049354"</f>
        <v>33042023121519282049354</v>
      </c>
      <c r="C48" s="7" t="s">
        <v>41</v>
      </c>
      <c r="D48" s="7" t="str">
        <f t="shared" si="0"/>
        <v>东北师范大学考点</v>
      </c>
      <c r="E48" s="7" t="str">
        <f>"姜莹"</f>
        <v>姜莹</v>
      </c>
      <c r="F48" s="7" t="str">
        <f>"女"</f>
        <v>女</v>
      </c>
      <c r="G48" s="7" t="str">
        <f>"2002-11-03"</f>
        <v>2002-11-03</v>
      </c>
      <c r="H48" s="6" t="str">
        <f>"汉族"</f>
        <v>汉族</v>
      </c>
    </row>
    <row r="49" spans="1:8" ht="34.5" customHeight="1">
      <c r="A49" s="6">
        <v>47</v>
      </c>
      <c r="B49" s="7" t="str">
        <f>"33042023121522302649365"</f>
        <v>33042023121522302649365</v>
      </c>
      <c r="C49" s="7" t="s">
        <v>42</v>
      </c>
      <c r="D49" s="7" t="str">
        <f t="shared" si="0"/>
        <v>东北师范大学考点</v>
      </c>
      <c r="E49" s="7" t="str">
        <f>"谢贤晶"</f>
        <v>谢贤晶</v>
      </c>
      <c r="F49" s="7" t="str">
        <f>"女"</f>
        <v>女</v>
      </c>
      <c r="G49" s="7" t="str">
        <f>"1998-05-17"</f>
        <v>1998-05-17</v>
      </c>
      <c r="H49" s="6" t="str">
        <f>"汉"</f>
        <v>汉</v>
      </c>
    </row>
    <row r="50" spans="1:8" ht="34.5" customHeight="1">
      <c r="A50" s="6">
        <v>48</v>
      </c>
      <c r="B50" s="7" t="str">
        <f>"33042023121509585949334"</f>
        <v>33042023121509585949334</v>
      </c>
      <c r="C50" s="7" t="s">
        <v>42</v>
      </c>
      <c r="D50" s="7" t="str">
        <f t="shared" si="0"/>
        <v>东北师范大学考点</v>
      </c>
      <c r="E50" s="7" t="str">
        <f>"罗运展"</f>
        <v>罗运展</v>
      </c>
      <c r="F50" s="7" t="str">
        <f>"男"</f>
        <v>男</v>
      </c>
      <c r="G50" s="7" t="str">
        <f>"2001-08-19"</f>
        <v>2001-08-19</v>
      </c>
      <c r="H50" s="6" t="str">
        <f>"汉族"</f>
        <v>汉族</v>
      </c>
    </row>
    <row r="51" spans="1:8" ht="34.5" customHeight="1">
      <c r="A51" s="6">
        <v>49</v>
      </c>
      <c r="B51" s="7" t="str">
        <f>"33042023121519222149353"</f>
        <v>33042023121519222149353</v>
      </c>
      <c r="C51" s="7" t="s">
        <v>43</v>
      </c>
      <c r="D51" s="7" t="str">
        <f t="shared" si="0"/>
        <v>东北师范大学考点</v>
      </c>
      <c r="E51" s="7" t="str">
        <f>"牟迪"</f>
        <v>牟迪</v>
      </c>
      <c r="F51" s="7" t="str">
        <f>"女"</f>
        <v>女</v>
      </c>
      <c r="G51" s="7" t="str">
        <f>"2001-10-31"</f>
        <v>2001-10-31</v>
      </c>
      <c r="H51" s="6" t="str">
        <f>"汉族"</f>
        <v>汉族</v>
      </c>
    </row>
    <row r="52" spans="1:8" ht="34.5" customHeight="1">
      <c r="A52" s="6">
        <v>50</v>
      </c>
      <c r="B52" s="7" t="str">
        <f>"33042023121523081849367"</f>
        <v>33042023121523081849367</v>
      </c>
      <c r="C52" s="7" t="s">
        <v>44</v>
      </c>
      <c r="D52" s="7" t="str">
        <f t="shared" si="0"/>
        <v>东北师范大学考点</v>
      </c>
      <c r="E52" s="7" t="str">
        <f>"吴帆"</f>
        <v>吴帆</v>
      </c>
      <c r="F52" s="7" t="str">
        <f>"女"</f>
        <v>女</v>
      </c>
      <c r="G52" s="7" t="str">
        <f>"1996-10-18"</f>
        <v>1996-10-18</v>
      </c>
      <c r="H52" s="6" t="str">
        <f>"汉族"</f>
        <v>汉族</v>
      </c>
    </row>
    <row r="53" spans="1:8" ht="34.5" customHeight="1">
      <c r="A53" s="6">
        <v>51</v>
      </c>
      <c r="B53" s="7" t="str">
        <f>"33042023121719320249391"</f>
        <v>33042023121719320249391</v>
      </c>
      <c r="C53" s="7" t="s">
        <v>44</v>
      </c>
      <c r="D53" s="7" t="str">
        <f t="shared" si="0"/>
        <v>东北师范大学考点</v>
      </c>
      <c r="E53" s="7" t="str">
        <f>"韩星宇"</f>
        <v>韩星宇</v>
      </c>
      <c r="F53" s="7" t="str">
        <f>"女"</f>
        <v>女</v>
      </c>
      <c r="G53" s="7" t="str">
        <f>"2002-01-05"</f>
        <v>2002-01-05</v>
      </c>
      <c r="H53" s="6" t="str">
        <f>"满族"</f>
        <v>满族</v>
      </c>
    </row>
    <row r="54" spans="1:8" ht="34.5" customHeight="1">
      <c r="A54" s="6">
        <v>52</v>
      </c>
      <c r="B54" s="7" t="str">
        <f>"33042023121420321349314"</f>
        <v>33042023121420321349314</v>
      </c>
      <c r="C54" s="7" t="s">
        <v>44</v>
      </c>
      <c r="D54" s="7" t="str">
        <f t="shared" si="0"/>
        <v>东北师范大学考点</v>
      </c>
      <c r="E54" s="7" t="str">
        <f>"周俊菱"</f>
        <v>周俊菱</v>
      </c>
      <c r="F54" s="7" t="str">
        <f>"男"</f>
        <v>男</v>
      </c>
      <c r="G54" s="7" t="str">
        <f>"2002-02-10"</f>
        <v>2002-02-10</v>
      </c>
      <c r="H54" s="6" t="str">
        <f>"汉族"</f>
        <v>汉族</v>
      </c>
    </row>
    <row r="55" spans="1:8" ht="34.5" customHeight="1">
      <c r="A55" s="6">
        <v>53</v>
      </c>
      <c r="B55" s="7" t="str">
        <f>"33042023121509262549333"</f>
        <v>33042023121509262549333</v>
      </c>
      <c r="C55" s="7" t="s">
        <v>45</v>
      </c>
      <c r="D55" s="7" t="str">
        <f t="shared" si="0"/>
        <v>东北师范大学考点</v>
      </c>
      <c r="E55" s="7" t="str">
        <f>"郭海丽"</f>
        <v>郭海丽</v>
      </c>
      <c r="F55" s="7" t="str">
        <f>"女"</f>
        <v>女</v>
      </c>
      <c r="G55" s="7" t="str">
        <f>"1996-10-22"</f>
        <v>1996-10-22</v>
      </c>
      <c r="H55" s="6" t="str">
        <f>"汉族"</f>
        <v>汉族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2023-12-20T08:18:59Z</dcterms:created>
  <dcterms:modified xsi:type="dcterms:W3CDTF">2023-12-20T09:20:18Z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5EDDF9FBD6404C429F3FE46905EA438A_13</vt:lpwstr>
  </property>
  <property fmtid="{D5CDD505-2E9C-101B-9397-08002B2CF9AE}" pid="3" name="KSOProductBuildVer">
    <vt:lpwstr>2052-11.1.0.14309</vt:lpwstr>
  </property>
</Properties>
</file>