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" sheetId="6" r:id="rId1"/>
  </sheets>
  <calcPr calcId="144525"/>
</workbook>
</file>

<file path=xl/sharedStrings.xml><?xml version="1.0" encoding="utf-8"?>
<sst xmlns="http://schemas.openxmlformats.org/spreadsheetml/2006/main" count="4" uniqueCount="4">
  <si>
    <t>拟聘用人员名单</t>
  </si>
  <si>
    <t>岗位代码</t>
  </si>
  <si>
    <t>姓名</t>
  </si>
  <si>
    <t>准考证号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</si>
</sst>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DE76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8"/>
  <sheetViews>
    <sheetView tabSelected="1" workbookViewId="0">
      <selection activeCell="I7" sqref="I7"/>
    </sheetView>
  </sheetViews>
  <sheetFormatPr defaultColWidth="9" defaultRowHeight="13.5" outlineLevelCol="2"/>
  <cols>
    <col min="1" max="1" width="8.5" style="1" customWidth="1"/>
    <col min="2" max="2" width="7.125" style="1" customWidth="1"/>
    <col min="3" max="3" width="12.875" style="1" customWidth="1"/>
    <col min="4" max="16384" width="9" style="1"/>
  </cols>
  <sheetData>
    <row r="1" ht="35" customHeight="1" spans="1:3">
      <c r="A1" s="3" t="s">
        <v>0</v>
      </c>
      <c r="B1" s="4"/>
      <c r="C1" s="4"/>
    </row>
    <row r="2" s="1" customFormat="1" ht="23.1" customHeight="1" spans="1:3">
      <c r="A2" s="5" t="s">
        <v>1</v>
      </c>
      <c r="B2" s="5" t="s">
        <v>2</v>
      </c>
      <c r="C2" s="5" t="s">
        <v>3</v>
      </c>
    </row>
    <row r="3" s="1" customFormat="1" ht="18" customHeight="1" spans="1:3">
      <c r="A3" s="6" t="str">
        <f>"1001"</f>
        <v>1001</v>
      </c>
      <c r="B3" s="6" t="str">
        <f>"贺艳茹"</f>
        <v>贺艳茹</v>
      </c>
      <c r="C3" s="6" t="str">
        <f>"21100103831"</f>
        <v>21100103831</v>
      </c>
    </row>
    <row r="4" s="1" customFormat="1" ht="18" customHeight="1" spans="1:3">
      <c r="A4" s="6" t="str">
        <f>"1002"</f>
        <v>1002</v>
      </c>
      <c r="B4" s="6" t="str">
        <f>"张刘涛"</f>
        <v>张刘涛</v>
      </c>
      <c r="C4" s="6" t="str">
        <f>"22100204337"</f>
        <v>22100204337</v>
      </c>
    </row>
    <row r="5" s="2" customFormat="1" ht="18" customHeight="1" spans="1:3">
      <c r="A5" s="6" t="str">
        <f>"1003"</f>
        <v>1003</v>
      </c>
      <c r="B5" s="6" t="str">
        <f>"马倩"</f>
        <v>马倩</v>
      </c>
      <c r="C5" s="6" t="str">
        <f>"24100310832"</f>
        <v>24100310832</v>
      </c>
    </row>
    <row r="6" s="1" customFormat="1" ht="18" customHeight="1" spans="1:3">
      <c r="A6" s="6" t="str">
        <f t="shared" ref="A6:A9" si="0">"2001"</f>
        <v>2001</v>
      </c>
      <c r="B6" s="6" t="str">
        <f>"赵双莹"</f>
        <v>赵双莹</v>
      </c>
      <c r="C6" s="6" t="str">
        <f>"22200102319"</f>
        <v>22200102319</v>
      </c>
    </row>
    <row r="7" s="1" customFormat="1" ht="18" customHeight="1" spans="1:3">
      <c r="A7" s="6" t="str">
        <f t="shared" si="0"/>
        <v>2001</v>
      </c>
      <c r="B7" s="6" t="str">
        <f>"苏瑞"</f>
        <v>苏瑞</v>
      </c>
      <c r="C7" s="6" t="str">
        <f>"25200104607"</f>
        <v>25200104607</v>
      </c>
    </row>
    <row r="8" s="1" customFormat="1" ht="18" customHeight="1" spans="1:3">
      <c r="A8" s="6" t="str">
        <f t="shared" si="0"/>
        <v>2001</v>
      </c>
      <c r="B8" s="6" t="str">
        <f>"崔雅楠"</f>
        <v>崔雅楠</v>
      </c>
      <c r="C8" s="6" t="str">
        <f>"21200101211"</f>
        <v>21200101211</v>
      </c>
    </row>
    <row r="9" s="1" customFormat="1" ht="18" customHeight="1" spans="1:3">
      <c r="A9" s="6" t="str">
        <f t="shared" si="0"/>
        <v>2001</v>
      </c>
      <c r="B9" s="6" t="str">
        <f>"雷钰冰"</f>
        <v>雷钰冰</v>
      </c>
      <c r="C9" s="6" t="str">
        <f>"21200106030"</f>
        <v>21200106030</v>
      </c>
    </row>
    <row r="10" s="1" customFormat="1" ht="18" customHeight="1" spans="1:3">
      <c r="A10" s="6" t="str">
        <f>"2001"</f>
        <v>2001</v>
      </c>
      <c r="B10" s="6" t="str">
        <f>"于新玉"</f>
        <v>于新玉</v>
      </c>
      <c r="C10" s="6" t="str">
        <f>"21200104212"</f>
        <v>21200104212</v>
      </c>
    </row>
    <row r="11" s="1" customFormat="1" ht="18" customHeight="1" spans="1:3">
      <c r="A11" s="6" t="str">
        <f>"2001"</f>
        <v>2001</v>
      </c>
      <c r="B11" s="6" t="str">
        <f>"曹兰馨"</f>
        <v>曹兰馨</v>
      </c>
      <c r="C11" s="6" t="str">
        <f>"21200108229"</f>
        <v>21200108229</v>
      </c>
    </row>
    <row r="12" s="1" customFormat="1" ht="18" customHeight="1" spans="1:3">
      <c r="A12" s="6" t="str">
        <f>"2001"</f>
        <v>2001</v>
      </c>
      <c r="B12" s="6" t="str">
        <f>"张甜"</f>
        <v>张甜</v>
      </c>
      <c r="C12" s="6" t="str">
        <f>"24200113629"</f>
        <v>24200113629</v>
      </c>
    </row>
    <row r="13" s="1" customFormat="1" ht="18" customHeight="1" spans="1:3">
      <c r="A13" s="6" t="str">
        <f>"2001"</f>
        <v>2001</v>
      </c>
      <c r="B13" s="6" t="str">
        <f>"黄鑫"</f>
        <v>黄鑫</v>
      </c>
      <c r="C13" s="6" t="str">
        <f>"22200102311"</f>
        <v>22200102311</v>
      </c>
    </row>
    <row r="14" s="1" customFormat="1" ht="18" customHeight="1" spans="1:3">
      <c r="A14" s="6" t="str">
        <f>"2001"</f>
        <v>2001</v>
      </c>
      <c r="B14" s="6" t="str">
        <f>"杨亚萍"</f>
        <v>杨亚萍</v>
      </c>
      <c r="C14" s="6" t="str">
        <f>"25200100235"</f>
        <v>25200100235</v>
      </c>
    </row>
    <row r="15" s="1" customFormat="1" ht="18" customHeight="1" spans="1:3">
      <c r="A15" s="6" t="str">
        <f>"2001"</f>
        <v>2001</v>
      </c>
      <c r="B15" s="6" t="str">
        <f>"刘营春"</f>
        <v>刘营春</v>
      </c>
      <c r="C15" s="6" t="str">
        <f>"25200100340"</f>
        <v>25200100340</v>
      </c>
    </row>
    <row r="16" s="1" customFormat="1" ht="18" customHeight="1" spans="1:3">
      <c r="A16" s="6" t="str">
        <f>"2001"</f>
        <v>2001</v>
      </c>
      <c r="B16" s="6" t="str">
        <f>"郝海霞"</f>
        <v>郝海霞</v>
      </c>
      <c r="C16" s="6" t="str">
        <f>"21200108531"</f>
        <v>21200108531</v>
      </c>
    </row>
    <row r="17" s="1" customFormat="1" ht="18" customHeight="1" spans="1:3">
      <c r="A17" s="6" t="str">
        <f>"2001"</f>
        <v>2001</v>
      </c>
      <c r="B17" s="6" t="str">
        <f>"张帆"</f>
        <v>张帆</v>
      </c>
      <c r="C17" s="6" t="str">
        <f>"24200105634"</f>
        <v>24200105634</v>
      </c>
    </row>
    <row r="18" s="1" customFormat="1" ht="18" customHeight="1" spans="1:3">
      <c r="A18" s="6" t="str">
        <f>"2001"</f>
        <v>2001</v>
      </c>
      <c r="B18" s="6" t="str">
        <f>"郭永普"</f>
        <v>郭永普</v>
      </c>
      <c r="C18" s="6" t="str">
        <f>"22200103104"</f>
        <v>22200103104</v>
      </c>
    </row>
    <row r="19" s="1" customFormat="1" ht="18" customHeight="1" spans="1:3">
      <c r="A19" s="6" t="str">
        <f>"2001"</f>
        <v>2001</v>
      </c>
      <c r="B19" s="6" t="str">
        <f>"赵晓甜"</f>
        <v>赵晓甜</v>
      </c>
      <c r="C19" s="6" t="str">
        <f>"23200100524"</f>
        <v>23200100524</v>
      </c>
    </row>
    <row r="20" s="1" customFormat="1" ht="18" customHeight="1" spans="1:3">
      <c r="A20" s="6" t="str">
        <f>"2001"</f>
        <v>2001</v>
      </c>
      <c r="B20" s="6" t="str">
        <f>"马爽"</f>
        <v>马爽</v>
      </c>
      <c r="C20" s="6" t="str">
        <f>"21200110037"</f>
        <v>21200110037</v>
      </c>
    </row>
    <row r="21" s="1" customFormat="1" ht="18" customHeight="1" spans="1:3">
      <c r="A21" s="6" t="str">
        <f>"2001"</f>
        <v>2001</v>
      </c>
      <c r="B21" s="6" t="str">
        <f>"杨灵煜"</f>
        <v>杨灵煜</v>
      </c>
      <c r="C21" s="6" t="str">
        <f>"21200102206"</f>
        <v>21200102206</v>
      </c>
    </row>
    <row r="22" s="1" customFormat="1" ht="18" customHeight="1" spans="1:3">
      <c r="A22" s="6" t="str">
        <f>"2001"</f>
        <v>2001</v>
      </c>
      <c r="B22" s="6" t="str">
        <f>"王婉莹"</f>
        <v>王婉莹</v>
      </c>
      <c r="C22" s="6" t="str">
        <f>"25200106630"</f>
        <v>25200106630</v>
      </c>
    </row>
    <row r="23" s="1" customFormat="1" ht="18" customHeight="1" spans="1:3">
      <c r="A23" s="7" t="str">
        <f>"2001"</f>
        <v>2001</v>
      </c>
      <c r="B23" s="7" t="str">
        <f>"赵紫微"</f>
        <v>赵紫微</v>
      </c>
      <c r="C23" s="7" t="str">
        <f>"25200100806"</f>
        <v>25200100806</v>
      </c>
    </row>
    <row r="24" s="1" customFormat="1" ht="18" customHeight="1" spans="1:3">
      <c r="A24" s="6" t="str">
        <f>"2001"</f>
        <v>2001</v>
      </c>
      <c r="B24" s="6" t="str">
        <f>"乔明洋"</f>
        <v>乔明洋</v>
      </c>
      <c r="C24" s="6" t="str">
        <f>"21200102230"</f>
        <v>21200102230</v>
      </c>
    </row>
    <row r="25" s="1" customFormat="1" ht="18" customHeight="1" spans="1:3">
      <c r="A25" s="6" t="str">
        <f>"2001"</f>
        <v>2001</v>
      </c>
      <c r="B25" s="6" t="str">
        <f>"徐璐"</f>
        <v>徐璐</v>
      </c>
      <c r="C25" s="6" t="str">
        <f>"21200104802"</f>
        <v>21200104802</v>
      </c>
    </row>
    <row r="26" s="1" customFormat="1" ht="18" customHeight="1" spans="1:3">
      <c r="A26" s="6" t="str">
        <f>"2001"</f>
        <v>2001</v>
      </c>
      <c r="B26" s="6" t="str">
        <f>"闫丽丽"</f>
        <v>闫丽丽</v>
      </c>
      <c r="C26" s="6" t="str">
        <f>"25200104102"</f>
        <v>25200104102</v>
      </c>
    </row>
    <row r="27" s="1" customFormat="1" ht="18" customHeight="1" spans="1:3">
      <c r="A27" s="6" t="str">
        <f>"2001"</f>
        <v>2001</v>
      </c>
      <c r="B27" s="6" t="str">
        <f>"唐璐"</f>
        <v>唐璐</v>
      </c>
      <c r="C27" s="6" t="str">
        <f>"24200104905"</f>
        <v>24200104905</v>
      </c>
    </row>
    <row r="28" s="1" customFormat="1" ht="18" customHeight="1" spans="1:3">
      <c r="A28" s="6" t="str">
        <f>"2001"</f>
        <v>2001</v>
      </c>
      <c r="B28" s="6" t="str">
        <f>"张瑞"</f>
        <v>张瑞</v>
      </c>
      <c r="C28" s="6" t="str">
        <f>"25200101938"</f>
        <v>25200101938</v>
      </c>
    </row>
    <row r="29" s="1" customFormat="1" ht="18" customHeight="1" spans="1:3">
      <c r="A29" s="6" t="str">
        <f>"2001"</f>
        <v>2001</v>
      </c>
      <c r="B29" s="6" t="str">
        <f>"赵士茵"</f>
        <v>赵士茵</v>
      </c>
      <c r="C29" s="6" t="str">
        <f>"24200108329"</f>
        <v>24200108329</v>
      </c>
    </row>
    <row r="30" s="1" customFormat="1" ht="18" customHeight="1" spans="1:3">
      <c r="A30" s="6" t="str">
        <f>"2001"</f>
        <v>2001</v>
      </c>
      <c r="B30" s="6" t="str">
        <f>"王英姿"</f>
        <v>王英姿</v>
      </c>
      <c r="C30" s="6" t="str">
        <f>"21200101504"</f>
        <v>21200101504</v>
      </c>
    </row>
    <row r="31" s="1" customFormat="1" ht="18" customHeight="1" spans="1:3">
      <c r="A31" s="6" t="str">
        <f>"2001"</f>
        <v>2001</v>
      </c>
      <c r="B31" s="6" t="str">
        <f>"刘哲绮"</f>
        <v>刘哲绮</v>
      </c>
      <c r="C31" s="6" t="str">
        <f>"25200106635"</f>
        <v>25200106635</v>
      </c>
    </row>
    <row r="32" s="1" customFormat="1" ht="18" customHeight="1" spans="1:3">
      <c r="A32" s="6" t="str">
        <f>"2001"</f>
        <v>2001</v>
      </c>
      <c r="B32" s="6" t="str">
        <f>"朱梦婷"</f>
        <v>朱梦婷</v>
      </c>
      <c r="C32" s="6" t="str">
        <f>"24200109330"</f>
        <v>24200109330</v>
      </c>
    </row>
    <row r="33" s="1" customFormat="1" ht="18" customHeight="1" spans="1:3">
      <c r="A33" s="6" t="str">
        <f>"2001"</f>
        <v>2001</v>
      </c>
      <c r="B33" s="6" t="str">
        <f>"全双双"</f>
        <v>全双双</v>
      </c>
      <c r="C33" s="6" t="str">
        <f>"24200107520"</f>
        <v>24200107520</v>
      </c>
    </row>
    <row r="34" s="1" customFormat="1" ht="18" customHeight="1" spans="1:3">
      <c r="A34" s="6" t="str">
        <f>"2001"</f>
        <v>2001</v>
      </c>
      <c r="B34" s="6" t="str">
        <f>"袁潇"</f>
        <v>袁潇</v>
      </c>
      <c r="C34" s="6" t="str">
        <f>"25200105027"</f>
        <v>25200105027</v>
      </c>
    </row>
    <row r="35" s="1" customFormat="1" ht="18" customHeight="1" spans="1:3">
      <c r="A35" s="6" t="str">
        <f>"2001"</f>
        <v>2001</v>
      </c>
      <c r="B35" s="6" t="str">
        <f>"吕雅静"</f>
        <v>吕雅静</v>
      </c>
      <c r="C35" s="6" t="str">
        <f>"24200106516"</f>
        <v>24200106516</v>
      </c>
    </row>
    <row r="36" s="1" customFormat="1" ht="18" customHeight="1" spans="1:3">
      <c r="A36" s="6" t="str">
        <f>"2001"</f>
        <v>2001</v>
      </c>
      <c r="B36" s="6" t="str">
        <f>"刘涵"</f>
        <v>刘涵</v>
      </c>
      <c r="C36" s="6" t="str">
        <f>"24200106631"</f>
        <v>24200106631</v>
      </c>
    </row>
    <row r="37" s="1" customFormat="1" ht="18" customHeight="1" spans="1:3">
      <c r="A37" s="6" t="str">
        <f>"2001"</f>
        <v>2001</v>
      </c>
      <c r="B37" s="6" t="str">
        <f>"岳琳"</f>
        <v>岳琳</v>
      </c>
      <c r="C37" s="6" t="str">
        <f>"21200103333"</f>
        <v>21200103333</v>
      </c>
    </row>
    <row r="38" s="1" customFormat="1" ht="18" customHeight="1" spans="1:3">
      <c r="A38" s="6" t="str">
        <f>"2001"</f>
        <v>2001</v>
      </c>
      <c r="B38" s="6" t="str">
        <f>"王颖"</f>
        <v>王颖</v>
      </c>
      <c r="C38" s="6" t="str">
        <f>"25200101118"</f>
        <v>25200101118</v>
      </c>
    </row>
    <row r="39" s="1" customFormat="1" ht="18" customHeight="1" spans="1:3">
      <c r="A39" s="6" t="str">
        <f>"2001"</f>
        <v>2001</v>
      </c>
      <c r="B39" s="6" t="str">
        <f>"赵楠"</f>
        <v>赵楠</v>
      </c>
      <c r="C39" s="6" t="str">
        <f>"22200103302"</f>
        <v>22200103302</v>
      </c>
    </row>
    <row r="40" s="1" customFormat="1" ht="18" customHeight="1" spans="1:3">
      <c r="A40" s="6" t="str">
        <f>"2001"</f>
        <v>2001</v>
      </c>
      <c r="B40" s="6" t="str">
        <f>"穆莹"</f>
        <v>穆莹</v>
      </c>
      <c r="C40" s="6" t="str">
        <f>"22200103514"</f>
        <v>22200103514</v>
      </c>
    </row>
    <row r="41" s="1" customFormat="1" ht="18" customHeight="1" spans="1:3">
      <c r="A41" s="6" t="str">
        <f>"2001"</f>
        <v>2001</v>
      </c>
      <c r="B41" s="6" t="str">
        <f>"曲柯阳"</f>
        <v>曲柯阳</v>
      </c>
      <c r="C41" s="6" t="str">
        <f>"22200100639"</f>
        <v>22200100639</v>
      </c>
    </row>
    <row r="42" s="1" customFormat="1" ht="18" customHeight="1" spans="1:3">
      <c r="A42" s="6" t="str">
        <f>"2001"</f>
        <v>2001</v>
      </c>
      <c r="B42" s="6" t="str">
        <f>"刘勇"</f>
        <v>刘勇</v>
      </c>
      <c r="C42" s="6" t="str">
        <f>"25200100804"</f>
        <v>25200100804</v>
      </c>
    </row>
    <row r="43" s="1" customFormat="1" ht="18" customHeight="1" spans="1:3">
      <c r="A43" s="6" t="str">
        <f>"2001"</f>
        <v>2001</v>
      </c>
      <c r="B43" s="6" t="str">
        <f>"范明珠"</f>
        <v>范明珠</v>
      </c>
      <c r="C43" s="6" t="str">
        <f>"24200102016"</f>
        <v>24200102016</v>
      </c>
    </row>
    <row r="44" s="1" customFormat="1" ht="18" customHeight="1" spans="1:3">
      <c r="A44" s="6" t="str">
        <f>"2001"</f>
        <v>2001</v>
      </c>
      <c r="B44" s="6" t="str">
        <f>"钟蕴涵"</f>
        <v>钟蕴涵</v>
      </c>
      <c r="C44" s="6" t="str">
        <f>"21200107618"</f>
        <v>21200107618</v>
      </c>
    </row>
    <row r="45" s="1" customFormat="1" ht="18" customHeight="1" spans="1:3">
      <c r="A45" s="6" t="str">
        <f>"2001"</f>
        <v>2001</v>
      </c>
      <c r="B45" s="6" t="str">
        <f>"赵祎柯"</f>
        <v>赵祎柯</v>
      </c>
      <c r="C45" s="6" t="str">
        <f>"24200106627"</f>
        <v>24200106627</v>
      </c>
    </row>
    <row r="46" s="1" customFormat="1" ht="18" customHeight="1" spans="1:3">
      <c r="A46" s="6" t="str">
        <f>"2001"</f>
        <v>2001</v>
      </c>
      <c r="B46" s="6" t="str">
        <f>"张钒"</f>
        <v>张钒</v>
      </c>
      <c r="C46" s="6" t="str">
        <f>"24200107614"</f>
        <v>24200107614</v>
      </c>
    </row>
    <row r="47" s="1" customFormat="1" ht="18" customHeight="1" spans="1:3">
      <c r="A47" s="6" t="str">
        <f>"2001"</f>
        <v>2001</v>
      </c>
      <c r="B47" s="6" t="str">
        <f>"张钰敏"</f>
        <v>张钰敏</v>
      </c>
      <c r="C47" s="6" t="str">
        <f>"22200103307"</f>
        <v>22200103307</v>
      </c>
    </row>
    <row r="48" s="1" customFormat="1" ht="18" customHeight="1" spans="1:3">
      <c r="A48" s="6" t="str">
        <f>"2001"</f>
        <v>2001</v>
      </c>
      <c r="B48" s="6" t="str">
        <f>"周文丽"</f>
        <v>周文丽</v>
      </c>
      <c r="C48" s="6" t="str">
        <f>"21200100634"</f>
        <v>21200100634</v>
      </c>
    </row>
    <row r="49" s="1" customFormat="1" ht="18" customHeight="1" spans="1:3">
      <c r="A49" s="6" t="str">
        <f>"2001"</f>
        <v>2001</v>
      </c>
      <c r="B49" s="6" t="str">
        <f>"鞠贵慧"</f>
        <v>鞠贵慧</v>
      </c>
      <c r="C49" s="6" t="str">
        <f>"22200100213"</f>
        <v>22200100213</v>
      </c>
    </row>
    <row r="50" s="1" customFormat="1" ht="18" customHeight="1" spans="1:3">
      <c r="A50" s="6" t="str">
        <f>"2002"</f>
        <v>2002</v>
      </c>
      <c r="B50" s="6" t="str">
        <f>"李建峰"</f>
        <v>李建峰</v>
      </c>
      <c r="C50" s="6" t="str">
        <f>"25200201427"</f>
        <v>25200201427</v>
      </c>
    </row>
    <row r="51" s="1" customFormat="1" ht="18" customHeight="1" spans="1:3">
      <c r="A51" s="6" t="str">
        <f>"2002"</f>
        <v>2002</v>
      </c>
      <c r="B51" s="6" t="str">
        <f>"孙芃"</f>
        <v>孙芃</v>
      </c>
      <c r="C51" s="6" t="str">
        <f>"21200209911"</f>
        <v>21200209911</v>
      </c>
    </row>
    <row r="52" s="1" customFormat="1" ht="18" customHeight="1" spans="1:3">
      <c r="A52" s="6" t="str">
        <f>"2002"</f>
        <v>2002</v>
      </c>
      <c r="B52" s="6" t="str">
        <f>"张怡"</f>
        <v>张怡</v>
      </c>
      <c r="C52" s="6" t="str">
        <f>"21200207923"</f>
        <v>21200207923</v>
      </c>
    </row>
    <row r="53" s="1" customFormat="1" ht="18" customHeight="1" spans="1:3">
      <c r="A53" s="6" t="str">
        <f>"2002"</f>
        <v>2002</v>
      </c>
      <c r="B53" s="6" t="str">
        <f>"裴佳佳"</f>
        <v>裴佳佳</v>
      </c>
      <c r="C53" s="6" t="str">
        <f>"22200202722"</f>
        <v>22200202722</v>
      </c>
    </row>
    <row r="54" s="1" customFormat="1" ht="18" customHeight="1" spans="1:3">
      <c r="A54" s="6" t="str">
        <f>"2002"</f>
        <v>2002</v>
      </c>
      <c r="B54" s="6" t="str">
        <f>"黄倩倩"</f>
        <v>黄倩倩</v>
      </c>
      <c r="C54" s="6" t="str">
        <f>"24200201818"</f>
        <v>24200201818</v>
      </c>
    </row>
    <row r="55" s="1" customFormat="1" ht="18" customHeight="1" spans="1:3">
      <c r="A55" s="6" t="str">
        <f>"2002"</f>
        <v>2002</v>
      </c>
      <c r="B55" s="6" t="str">
        <f>"张玥"</f>
        <v>张玥</v>
      </c>
      <c r="C55" s="6" t="str">
        <f>"25200202421"</f>
        <v>25200202421</v>
      </c>
    </row>
    <row r="56" s="1" customFormat="1" ht="18" customHeight="1" spans="1:3">
      <c r="A56" s="6" t="str">
        <f>"2002"</f>
        <v>2002</v>
      </c>
      <c r="B56" s="6" t="str">
        <f>"饶晓娅"</f>
        <v>饶晓娅</v>
      </c>
      <c r="C56" s="6" t="str">
        <f>"21200202914"</f>
        <v>21200202914</v>
      </c>
    </row>
    <row r="57" s="1" customFormat="1" ht="18" customHeight="1" spans="1:3">
      <c r="A57" s="6" t="str">
        <f>"2002"</f>
        <v>2002</v>
      </c>
      <c r="B57" s="6" t="str">
        <f>"李馨"</f>
        <v>李馨</v>
      </c>
      <c r="C57" s="6" t="str">
        <f>"24200205335"</f>
        <v>24200205335</v>
      </c>
    </row>
    <row r="58" s="1" customFormat="1" ht="18" customHeight="1" spans="1:3">
      <c r="A58" s="6" t="str">
        <f>"2002"</f>
        <v>2002</v>
      </c>
      <c r="B58" s="6" t="str">
        <f>"马蕊"</f>
        <v>马蕊</v>
      </c>
      <c r="C58" s="6" t="str">
        <f>"22200204940"</f>
        <v>22200204940</v>
      </c>
    </row>
    <row r="59" s="1" customFormat="1" ht="18" customHeight="1" spans="1:3">
      <c r="A59" s="6" t="str">
        <f>"2002"</f>
        <v>2002</v>
      </c>
      <c r="B59" s="6" t="str">
        <f>"崔娇娇"</f>
        <v>崔娇娇</v>
      </c>
      <c r="C59" s="6" t="str">
        <f>"25200205113"</f>
        <v>25200205113</v>
      </c>
    </row>
    <row r="60" s="1" customFormat="1" ht="18" customHeight="1" spans="1:3">
      <c r="A60" s="6" t="str">
        <f>"2002"</f>
        <v>2002</v>
      </c>
      <c r="B60" s="6" t="str">
        <f>"余中倩"</f>
        <v>余中倩</v>
      </c>
      <c r="C60" s="6" t="str">
        <f>"23200201639"</f>
        <v>23200201639</v>
      </c>
    </row>
    <row r="61" s="1" customFormat="1" ht="18" customHeight="1" spans="1:3">
      <c r="A61" s="6" t="str">
        <f>"2002"</f>
        <v>2002</v>
      </c>
      <c r="B61" s="6" t="str">
        <f>"申永震"</f>
        <v>申永震</v>
      </c>
      <c r="C61" s="6" t="str">
        <f>"21200201334"</f>
        <v>21200201334</v>
      </c>
    </row>
    <row r="62" s="1" customFormat="1" ht="18" customHeight="1" spans="1:3">
      <c r="A62" s="7" t="str">
        <f>"2002"</f>
        <v>2002</v>
      </c>
      <c r="B62" s="7" t="str">
        <f>"何明欣"</f>
        <v>何明欣</v>
      </c>
      <c r="C62" s="7" t="str">
        <f>"24200211330"</f>
        <v>24200211330</v>
      </c>
    </row>
    <row r="63" s="1" customFormat="1" ht="18" customHeight="1" spans="1:3">
      <c r="A63" s="6" t="str">
        <f>"2002"</f>
        <v>2002</v>
      </c>
      <c r="B63" s="6" t="str">
        <f>"张娟"</f>
        <v>张娟</v>
      </c>
      <c r="C63" s="6" t="str">
        <f>"24200210208"</f>
        <v>24200210208</v>
      </c>
    </row>
    <row r="64" s="1" customFormat="1" ht="18" customHeight="1" spans="1:3">
      <c r="A64" s="6" t="str">
        <f>"2002"</f>
        <v>2002</v>
      </c>
      <c r="B64" s="6" t="str">
        <f>"王菲"</f>
        <v>王菲</v>
      </c>
      <c r="C64" s="6" t="str">
        <f>"24200210921"</f>
        <v>24200210921</v>
      </c>
    </row>
    <row r="65" s="1" customFormat="1" ht="18" customHeight="1" spans="1:3">
      <c r="A65" s="6" t="str">
        <f>"2002"</f>
        <v>2002</v>
      </c>
      <c r="B65" s="6" t="str">
        <f>"胡柳"</f>
        <v>胡柳</v>
      </c>
      <c r="C65" s="6" t="str">
        <f>"21200201905"</f>
        <v>21200201905</v>
      </c>
    </row>
    <row r="66" s="1" customFormat="1" ht="18" customHeight="1" spans="1:3">
      <c r="A66" s="6" t="str">
        <f>"2002"</f>
        <v>2002</v>
      </c>
      <c r="B66" s="6" t="str">
        <f>"王阳"</f>
        <v>王阳</v>
      </c>
      <c r="C66" s="6" t="str">
        <f>"21200204040"</f>
        <v>21200204040</v>
      </c>
    </row>
    <row r="67" s="1" customFormat="1" ht="18" customHeight="1" spans="1:3">
      <c r="A67" s="6" t="str">
        <f>"2002"</f>
        <v>2002</v>
      </c>
      <c r="B67" s="6" t="str">
        <f>"李娜"</f>
        <v>李娜</v>
      </c>
      <c r="C67" s="6" t="str">
        <f>"21200201805"</f>
        <v>21200201805</v>
      </c>
    </row>
    <row r="68" s="1" customFormat="1" ht="18" customHeight="1" spans="1:3">
      <c r="A68" s="6" t="str">
        <f>"2002"</f>
        <v>2002</v>
      </c>
      <c r="B68" s="6" t="str">
        <f>"何琳"</f>
        <v>何琳</v>
      </c>
      <c r="C68" s="6" t="str">
        <f>"25200206038"</f>
        <v>25200206038</v>
      </c>
    </row>
    <row r="69" s="1" customFormat="1" ht="18" customHeight="1" spans="1:3">
      <c r="A69" s="6" t="str">
        <f>"2002"</f>
        <v>2002</v>
      </c>
      <c r="B69" s="6" t="str">
        <f>"刘梦阅"</f>
        <v>刘梦阅</v>
      </c>
      <c r="C69" s="6" t="str">
        <f>"21200209113"</f>
        <v>21200209113</v>
      </c>
    </row>
    <row r="70" s="1" customFormat="1" ht="18" customHeight="1" spans="1:3">
      <c r="A70" s="6" t="str">
        <f>"2002"</f>
        <v>2002</v>
      </c>
      <c r="B70" s="6" t="str">
        <f>"何聪"</f>
        <v>何聪</v>
      </c>
      <c r="C70" s="6" t="str">
        <f>"23200201423"</f>
        <v>23200201423</v>
      </c>
    </row>
    <row r="71" s="1" customFormat="1" ht="18" customHeight="1" spans="1:3">
      <c r="A71" s="6" t="str">
        <f>"2002"</f>
        <v>2002</v>
      </c>
      <c r="B71" s="6" t="str">
        <f>"张飒"</f>
        <v>张飒</v>
      </c>
      <c r="C71" s="6" t="str">
        <f>"22200200331"</f>
        <v>22200200331</v>
      </c>
    </row>
    <row r="72" s="1" customFormat="1" ht="18" customHeight="1" spans="1:3">
      <c r="A72" s="6" t="str">
        <f>"2002"</f>
        <v>2002</v>
      </c>
      <c r="B72" s="6" t="str">
        <f>"李璐君"</f>
        <v>李璐君</v>
      </c>
      <c r="C72" s="6" t="str">
        <f>"25200200139"</f>
        <v>25200200139</v>
      </c>
    </row>
    <row r="73" s="1" customFormat="1" ht="18" customHeight="1" spans="1:3">
      <c r="A73" s="6" t="str">
        <f>"2002"</f>
        <v>2002</v>
      </c>
      <c r="B73" s="6" t="str">
        <f>"谭海颖"</f>
        <v>谭海颖</v>
      </c>
      <c r="C73" s="6" t="str">
        <f>"24200213639"</f>
        <v>24200213639</v>
      </c>
    </row>
    <row r="74" s="1" customFormat="1" ht="18" customHeight="1" spans="1:3">
      <c r="A74" s="6" t="str">
        <f>"2002"</f>
        <v>2002</v>
      </c>
      <c r="B74" s="6" t="str">
        <f>"王燕娇"</f>
        <v>王燕娇</v>
      </c>
      <c r="C74" s="6" t="str">
        <f>"22200204431"</f>
        <v>22200204431</v>
      </c>
    </row>
    <row r="75" s="1" customFormat="1" ht="18" customHeight="1" spans="1:3">
      <c r="A75" s="6" t="str">
        <f>"2002"</f>
        <v>2002</v>
      </c>
      <c r="B75" s="6" t="str">
        <f>"王辰云"</f>
        <v>王辰云</v>
      </c>
      <c r="C75" s="6" t="str">
        <f>"21200207612"</f>
        <v>21200207612</v>
      </c>
    </row>
    <row r="76" s="1" customFormat="1" ht="18" customHeight="1" spans="1:3">
      <c r="A76" s="6" t="str">
        <f>"2002"</f>
        <v>2002</v>
      </c>
      <c r="B76" s="6" t="str">
        <f>"方广"</f>
        <v>方广</v>
      </c>
      <c r="C76" s="6" t="str">
        <f>"22200204508"</f>
        <v>22200204508</v>
      </c>
    </row>
    <row r="77" s="1" customFormat="1" ht="18" customHeight="1" spans="1:3">
      <c r="A77" s="7" t="str">
        <f>"2002"</f>
        <v>2002</v>
      </c>
      <c r="B77" s="7" t="str">
        <f>"李璐"</f>
        <v>李璐</v>
      </c>
      <c r="C77" s="7" t="str">
        <f>"24200213724"</f>
        <v>24200213724</v>
      </c>
    </row>
    <row r="78" s="1" customFormat="1" ht="18" customHeight="1" spans="1:3">
      <c r="A78" s="6" t="str">
        <f>"2002"</f>
        <v>2002</v>
      </c>
      <c r="B78" s="6" t="str">
        <f>"宁小玉"</f>
        <v>宁小玉</v>
      </c>
      <c r="C78" s="6" t="str">
        <f>"24200211008"</f>
        <v>24200211008</v>
      </c>
    </row>
    <row r="79" s="1" customFormat="1" ht="18" customHeight="1" spans="1:3">
      <c r="A79" s="6" t="str">
        <f>"2002"</f>
        <v>2002</v>
      </c>
      <c r="B79" s="6" t="str">
        <f>"郑柯"</f>
        <v>郑柯</v>
      </c>
      <c r="C79" s="6" t="str">
        <f>"24200210431"</f>
        <v>24200210431</v>
      </c>
    </row>
    <row r="80" s="1" customFormat="1" ht="18" customHeight="1" spans="1:3">
      <c r="A80" s="6" t="str">
        <f>"2002"</f>
        <v>2002</v>
      </c>
      <c r="B80" s="6" t="str">
        <f>"刘逸飞"</f>
        <v>刘逸飞</v>
      </c>
      <c r="C80" s="6" t="str">
        <f>"24200204415"</f>
        <v>24200204415</v>
      </c>
    </row>
    <row r="81" s="1" customFormat="1" ht="18" customHeight="1" spans="1:3">
      <c r="A81" s="6" t="str">
        <f>"2002"</f>
        <v>2002</v>
      </c>
      <c r="B81" s="6" t="str">
        <f>"张一村"</f>
        <v>张一村</v>
      </c>
      <c r="C81" s="6" t="str">
        <f>"21200205334"</f>
        <v>21200205334</v>
      </c>
    </row>
    <row r="82" s="1" customFormat="1" ht="18" customHeight="1" spans="1:3">
      <c r="A82" s="6" t="str">
        <f>"2002"</f>
        <v>2002</v>
      </c>
      <c r="B82" s="6" t="str">
        <f>"李雪"</f>
        <v>李雪</v>
      </c>
      <c r="C82" s="6" t="str">
        <f>"25200201301"</f>
        <v>25200201301</v>
      </c>
    </row>
    <row r="83" s="1" customFormat="1" ht="18" customHeight="1" spans="1:3">
      <c r="A83" s="6" t="str">
        <f>"2002"</f>
        <v>2002</v>
      </c>
      <c r="B83" s="6" t="str">
        <f>"沈云峰"</f>
        <v>沈云峰</v>
      </c>
      <c r="C83" s="6" t="str">
        <f>"25200203018"</f>
        <v>25200203018</v>
      </c>
    </row>
    <row r="84" s="1" customFormat="1" ht="18" customHeight="1" spans="1:3">
      <c r="A84" s="6" t="str">
        <f>"2002"</f>
        <v>2002</v>
      </c>
      <c r="B84" s="6" t="str">
        <f>"王慧敏"</f>
        <v>王慧敏</v>
      </c>
      <c r="C84" s="6" t="str">
        <f>"25200204127"</f>
        <v>25200204127</v>
      </c>
    </row>
    <row r="85" s="1" customFormat="1" ht="18" customHeight="1" spans="1:3">
      <c r="A85" s="6" t="str">
        <f>"2002"</f>
        <v>2002</v>
      </c>
      <c r="B85" s="6" t="str">
        <f>"张涵"</f>
        <v>张涵</v>
      </c>
      <c r="C85" s="6" t="str">
        <f>"21200206505"</f>
        <v>21200206505</v>
      </c>
    </row>
    <row r="86" s="1" customFormat="1" ht="18" customHeight="1" spans="1:3">
      <c r="A86" s="6" t="str">
        <f>"2002"</f>
        <v>2002</v>
      </c>
      <c r="B86" s="6" t="str">
        <f>"栗秋子"</f>
        <v>栗秋子</v>
      </c>
      <c r="C86" s="6" t="str">
        <f>"21200210507"</f>
        <v>21200210507</v>
      </c>
    </row>
    <row r="87" s="1" customFormat="1" ht="18" customHeight="1" spans="1:3">
      <c r="A87" s="6" t="str">
        <f>"2002"</f>
        <v>2002</v>
      </c>
      <c r="B87" s="6" t="str">
        <f>"于海贝"</f>
        <v>于海贝</v>
      </c>
      <c r="C87" s="6" t="str">
        <f>"24200212039"</f>
        <v>24200212039</v>
      </c>
    </row>
    <row r="88" s="1" customFormat="1" ht="18" customHeight="1" spans="1:3">
      <c r="A88" s="6" t="str">
        <f>"2002"</f>
        <v>2002</v>
      </c>
      <c r="B88" s="6" t="str">
        <f>"吴怡梦"</f>
        <v>吴怡梦</v>
      </c>
      <c r="C88" s="6" t="str">
        <f>"24200213413"</f>
        <v>24200213413</v>
      </c>
    </row>
    <row r="89" s="1" customFormat="1" ht="18" customHeight="1" spans="1:3">
      <c r="A89" s="6" t="str">
        <f>"2002"</f>
        <v>2002</v>
      </c>
      <c r="B89" s="6" t="str">
        <f>"蒋佳楠"</f>
        <v>蒋佳楠</v>
      </c>
      <c r="C89" s="6" t="str">
        <f>"25200205819"</f>
        <v>25200205819</v>
      </c>
    </row>
    <row r="90" s="1" customFormat="1" ht="18" customHeight="1" spans="1:3">
      <c r="A90" s="6" t="str">
        <f>"2002"</f>
        <v>2002</v>
      </c>
      <c r="B90" s="6" t="str">
        <f>"杨姣"</f>
        <v>杨姣</v>
      </c>
      <c r="C90" s="6" t="str">
        <f>"21200209530"</f>
        <v>21200209530</v>
      </c>
    </row>
    <row r="91" s="1" customFormat="1" ht="18" customHeight="1" spans="1:3">
      <c r="A91" s="6" t="str">
        <f>"2003"</f>
        <v>2003</v>
      </c>
      <c r="B91" s="6" t="str">
        <f>"牛玉洁"</f>
        <v>牛玉洁</v>
      </c>
      <c r="C91" s="6" t="str">
        <f>"24200309101"</f>
        <v>24200309101</v>
      </c>
    </row>
    <row r="92" s="1" customFormat="1" ht="18" customHeight="1" spans="1:3">
      <c r="A92" s="6" t="str">
        <f>"2003"</f>
        <v>2003</v>
      </c>
      <c r="B92" s="6" t="str">
        <f>"陈丽"</f>
        <v>陈丽</v>
      </c>
      <c r="C92" s="6" t="str">
        <f>"24200306422"</f>
        <v>24200306422</v>
      </c>
    </row>
    <row r="93" s="1" customFormat="1" ht="18" customHeight="1" spans="1:3">
      <c r="A93" s="6" t="str">
        <f>"2003"</f>
        <v>2003</v>
      </c>
      <c r="B93" s="6" t="str">
        <f>"李月"</f>
        <v>李月</v>
      </c>
      <c r="C93" s="6" t="str">
        <f>"21200301433"</f>
        <v>21200301433</v>
      </c>
    </row>
    <row r="94" s="1" customFormat="1" ht="18" customHeight="1" spans="1:3">
      <c r="A94" s="6" t="str">
        <f>"2003"</f>
        <v>2003</v>
      </c>
      <c r="B94" s="6" t="str">
        <f>"胡恬恬"</f>
        <v>胡恬恬</v>
      </c>
      <c r="C94" s="6" t="str">
        <f>"25200305026"</f>
        <v>25200305026</v>
      </c>
    </row>
    <row r="95" s="1" customFormat="1" ht="18" customHeight="1" spans="1:3">
      <c r="A95" s="6" t="str">
        <f>"2003"</f>
        <v>2003</v>
      </c>
      <c r="B95" s="6" t="str">
        <f>"王科辉"</f>
        <v>王科辉</v>
      </c>
      <c r="C95" s="6" t="str">
        <f>"24200307109"</f>
        <v>24200307109</v>
      </c>
    </row>
    <row r="96" s="1" customFormat="1" ht="18" customHeight="1" spans="1:3">
      <c r="A96" s="6" t="str">
        <f>"2003"</f>
        <v>2003</v>
      </c>
      <c r="B96" s="6" t="str">
        <f>"李雨阁"</f>
        <v>李雨阁</v>
      </c>
      <c r="C96" s="6" t="str">
        <f>"22200306018"</f>
        <v>22200306018</v>
      </c>
    </row>
    <row r="97" s="1" customFormat="1" ht="18" customHeight="1" spans="1:3">
      <c r="A97" s="6" t="str">
        <f>"2003"</f>
        <v>2003</v>
      </c>
      <c r="B97" s="6" t="str">
        <f>"张海宝"</f>
        <v>张海宝</v>
      </c>
      <c r="C97" s="6" t="str">
        <f>"24200312102"</f>
        <v>24200312102</v>
      </c>
    </row>
    <row r="98" s="1" customFormat="1" ht="18" customHeight="1" spans="1:3">
      <c r="A98" s="6" t="str">
        <f>"2003"</f>
        <v>2003</v>
      </c>
      <c r="B98" s="6" t="str">
        <f>"胡梦欣"</f>
        <v>胡梦欣</v>
      </c>
      <c r="C98" s="6" t="str">
        <f>"24200310237"</f>
        <v>24200310237</v>
      </c>
    </row>
    <row r="99" s="1" customFormat="1" ht="18" customHeight="1" spans="1:3">
      <c r="A99" s="6" t="str">
        <f>"2003"</f>
        <v>2003</v>
      </c>
      <c r="B99" s="6" t="str">
        <f>"张亚可"</f>
        <v>张亚可</v>
      </c>
      <c r="C99" s="6" t="str">
        <f>"25200306113"</f>
        <v>25200306113</v>
      </c>
    </row>
    <row r="100" s="1" customFormat="1" ht="18" customHeight="1" spans="1:3">
      <c r="A100" s="6" t="str">
        <f>"2003"</f>
        <v>2003</v>
      </c>
      <c r="B100" s="6" t="str">
        <f>"李静怡"</f>
        <v>李静怡</v>
      </c>
      <c r="C100" s="6" t="str">
        <f>"22200303318"</f>
        <v>22200303318</v>
      </c>
    </row>
    <row r="101" s="1" customFormat="1" ht="18" customHeight="1" spans="1:3">
      <c r="A101" s="6" t="str">
        <f>"2003"</f>
        <v>2003</v>
      </c>
      <c r="B101" s="6" t="str">
        <f>"卢祎"</f>
        <v>卢祎</v>
      </c>
      <c r="C101" s="6" t="str">
        <f>"24200307326"</f>
        <v>24200307326</v>
      </c>
    </row>
    <row r="102" s="1" customFormat="1" ht="18" customHeight="1" spans="1:3">
      <c r="A102" s="6" t="str">
        <f>"2003"</f>
        <v>2003</v>
      </c>
      <c r="B102" s="6" t="str">
        <f>"吕俊萌"</f>
        <v>吕俊萌</v>
      </c>
      <c r="C102" s="6" t="str">
        <f>"22200306724"</f>
        <v>22200306724</v>
      </c>
    </row>
    <row r="103" s="1" customFormat="1" ht="18" customHeight="1" spans="1:3">
      <c r="A103" s="6" t="str">
        <f>"2003"</f>
        <v>2003</v>
      </c>
      <c r="B103" s="6" t="str">
        <f>"杨观涛"</f>
        <v>杨观涛</v>
      </c>
      <c r="C103" s="6" t="str">
        <f>"24200302231"</f>
        <v>24200302231</v>
      </c>
    </row>
    <row r="104" s="1" customFormat="1" ht="18" customHeight="1" spans="1:3">
      <c r="A104" s="6" t="str">
        <f>"2003"</f>
        <v>2003</v>
      </c>
      <c r="B104" s="6" t="str">
        <f>"郑爽"</f>
        <v>郑爽</v>
      </c>
      <c r="C104" s="6" t="str">
        <f>"24200300840"</f>
        <v>24200300840</v>
      </c>
    </row>
    <row r="105" s="1" customFormat="1" ht="18" customHeight="1" spans="1:3">
      <c r="A105" s="6" t="str">
        <f>"2003"</f>
        <v>2003</v>
      </c>
      <c r="B105" s="6" t="str">
        <f>"白杨"</f>
        <v>白杨</v>
      </c>
      <c r="C105" s="6" t="str">
        <f>"21200309727"</f>
        <v>21200309727</v>
      </c>
    </row>
    <row r="106" s="1" customFormat="1" ht="18" customHeight="1" spans="1:3">
      <c r="A106" s="6" t="str">
        <f>"2003"</f>
        <v>2003</v>
      </c>
      <c r="B106" s="6" t="str">
        <f>"房博"</f>
        <v>房博</v>
      </c>
      <c r="C106" s="6" t="str">
        <f>"24200308626"</f>
        <v>24200308626</v>
      </c>
    </row>
    <row r="107" s="1" customFormat="1" ht="18" customHeight="1" spans="1:3">
      <c r="A107" s="6" t="str">
        <f>"2003"</f>
        <v>2003</v>
      </c>
      <c r="B107" s="6" t="str">
        <f>"张贞"</f>
        <v>张贞</v>
      </c>
      <c r="C107" s="6" t="str">
        <f>"21200300611"</f>
        <v>21200300611</v>
      </c>
    </row>
    <row r="108" s="1" customFormat="1" ht="18" customHeight="1" spans="1:3">
      <c r="A108" s="6" t="str">
        <f>"2003"</f>
        <v>2003</v>
      </c>
      <c r="B108" s="6" t="str">
        <f>"魏晓楠"</f>
        <v>魏晓楠</v>
      </c>
      <c r="C108" s="6" t="str">
        <f>"22200304805"</f>
        <v>22200304805</v>
      </c>
    </row>
    <row r="109" s="1" customFormat="1" ht="18" customHeight="1" spans="1:3">
      <c r="A109" s="6" t="str">
        <f>"2003"</f>
        <v>2003</v>
      </c>
      <c r="B109" s="6" t="str">
        <f>"包艺文"</f>
        <v>包艺文</v>
      </c>
      <c r="C109" s="6" t="str">
        <f>"25200305204"</f>
        <v>25200305204</v>
      </c>
    </row>
    <row r="110" s="1" customFormat="1" ht="18" customHeight="1" spans="1:3">
      <c r="A110" s="6" t="str">
        <f>"2003"</f>
        <v>2003</v>
      </c>
      <c r="B110" s="6" t="str">
        <f>"祁琪"</f>
        <v>祁琪</v>
      </c>
      <c r="C110" s="6" t="str">
        <f>"24200309530"</f>
        <v>24200309530</v>
      </c>
    </row>
    <row r="111" s="1" customFormat="1" ht="18" customHeight="1" spans="1:3">
      <c r="A111" s="6" t="str">
        <f>"2003"</f>
        <v>2003</v>
      </c>
      <c r="B111" s="6" t="str">
        <f>"王彩祥"</f>
        <v>王彩祥</v>
      </c>
      <c r="C111" s="6" t="str">
        <f>"25200301239"</f>
        <v>25200301239</v>
      </c>
    </row>
    <row r="112" s="1" customFormat="1" ht="18" customHeight="1" spans="1:3">
      <c r="A112" s="6" t="str">
        <f>"2003"</f>
        <v>2003</v>
      </c>
      <c r="B112" s="6" t="str">
        <f>"梁双跃"</f>
        <v>梁双跃</v>
      </c>
      <c r="C112" s="6" t="str">
        <f>"24200311022"</f>
        <v>24200311022</v>
      </c>
    </row>
    <row r="113" s="1" customFormat="1" ht="18" customHeight="1" spans="1:3">
      <c r="A113" s="6" t="str">
        <f>"2003"</f>
        <v>2003</v>
      </c>
      <c r="B113" s="6" t="str">
        <f>"赵琬莹"</f>
        <v>赵琬莹</v>
      </c>
      <c r="C113" s="6" t="str">
        <f>"21200300916"</f>
        <v>21200300916</v>
      </c>
    </row>
    <row r="114" s="1" customFormat="1" ht="18" customHeight="1" spans="1:3">
      <c r="A114" s="6" t="str">
        <f>"2003"</f>
        <v>2003</v>
      </c>
      <c r="B114" s="6" t="str">
        <f>"杜晓萌"</f>
        <v>杜晓萌</v>
      </c>
      <c r="C114" s="6" t="str">
        <f>"21200307418"</f>
        <v>21200307418</v>
      </c>
    </row>
    <row r="115" s="1" customFormat="1" ht="18" customHeight="1" spans="1:3">
      <c r="A115" s="6" t="str">
        <f>"2003"</f>
        <v>2003</v>
      </c>
      <c r="B115" s="6" t="str">
        <f>"刘阳洋"</f>
        <v>刘阳洋</v>
      </c>
      <c r="C115" s="6" t="str">
        <f>"22200301439"</f>
        <v>22200301439</v>
      </c>
    </row>
    <row r="116" s="1" customFormat="1" ht="18" customHeight="1" spans="1:3">
      <c r="A116" s="6" t="str">
        <f>"2003"</f>
        <v>2003</v>
      </c>
      <c r="B116" s="6" t="str">
        <f>"孙彬"</f>
        <v>孙彬</v>
      </c>
      <c r="C116" s="6" t="str">
        <f>"21200306520"</f>
        <v>21200306520</v>
      </c>
    </row>
    <row r="117" s="1" customFormat="1" ht="18" customHeight="1" spans="1:3">
      <c r="A117" s="6" t="str">
        <f>"2003"</f>
        <v>2003</v>
      </c>
      <c r="B117" s="6" t="str">
        <f>"张亚净"</f>
        <v>张亚净</v>
      </c>
      <c r="C117" s="6" t="str">
        <f>"25200305012"</f>
        <v>25200305012</v>
      </c>
    </row>
    <row r="118" s="1" customFormat="1" ht="18" customHeight="1" spans="1:3">
      <c r="A118" s="6" t="str">
        <f>"2003"</f>
        <v>2003</v>
      </c>
      <c r="B118" s="6" t="str">
        <f>"陈连珠"</f>
        <v>陈连珠</v>
      </c>
      <c r="C118" s="6" t="str">
        <f>"24200304826"</f>
        <v>24200304826</v>
      </c>
    </row>
    <row r="119" s="1" customFormat="1" ht="18" customHeight="1" spans="1:3">
      <c r="A119" s="6" t="str">
        <f>"2003"</f>
        <v>2003</v>
      </c>
      <c r="B119" s="6" t="str">
        <f>"苗亚曼"</f>
        <v>苗亚曼</v>
      </c>
      <c r="C119" s="6" t="str">
        <f>"21200308938"</f>
        <v>21200308938</v>
      </c>
    </row>
    <row r="120" s="1" customFormat="1" ht="18" customHeight="1" spans="1:3">
      <c r="A120" s="6" t="str">
        <f>"2003"</f>
        <v>2003</v>
      </c>
      <c r="B120" s="6" t="str">
        <f>"党稳"</f>
        <v>党稳</v>
      </c>
      <c r="C120" s="6" t="str">
        <f>"22200302701"</f>
        <v>22200302701</v>
      </c>
    </row>
    <row r="121" s="1" customFormat="1" ht="18" customHeight="1" spans="1:3">
      <c r="A121" s="6" t="str">
        <f>"2003"</f>
        <v>2003</v>
      </c>
      <c r="B121" s="6" t="str">
        <f>"赵国力"</f>
        <v>赵国力</v>
      </c>
      <c r="C121" s="6" t="str">
        <f>"24200301340"</f>
        <v>24200301340</v>
      </c>
    </row>
    <row r="122" s="1" customFormat="1" ht="18" customHeight="1" spans="1:3">
      <c r="A122" s="6" t="str">
        <f>"2003"</f>
        <v>2003</v>
      </c>
      <c r="B122" s="6" t="str">
        <f>"宋爽"</f>
        <v>宋爽</v>
      </c>
      <c r="C122" s="6" t="str">
        <f>"21200304324"</f>
        <v>21200304324</v>
      </c>
    </row>
    <row r="123" s="1" customFormat="1" ht="18" customHeight="1" spans="1:3">
      <c r="A123" s="6" t="str">
        <f>"2003"</f>
        <v>2003</v>
      </c>
      <c r="B123" s="6" t="str">
        <f>"李嘉琳"</f>
        <v>李嘉琳</v>
      </c>
      <c r="C123" s="6" t="str">
        <f>"22200303833"</f>
        <v>22200303833</v>
      </c>
    </row>
    <row r="124" s="1" customFormat="1" ht="18" customHeight="1" spans="1:3">
      <c r="A124" s="6" t="str">
        <f>"2003"</f>
        <v>2003</v>
      </c>
      <c r="B124" s="6" t="str">
        <f>"候林珠"</f>
        <v>候林珠</v>
      </c>
      <c r="C124" s="6" t="str">
        <f>"21200305704"</f>
        <v>21200305704</v>
      </c>
    </row>
    <row r="125" s="1" customFormat="1" ht="18" customHeight="1" spans="1:3">
      <c r="A125" s="6" t="str">
        <f>"2003"</f>
        <v>2003</v>
      </c>
      <c r="B125" s="6" t="str">
        <f>"冉亚南"</f>
        <v>冉亚南</v>
      </c>
      <c r="C125" s="6" t="str">
        <f>"22200305212"</f>
        <v>22200305212</v>
      </c>
    </row>
    <row r="126" s="1" customFormat="1" ht="18" customHeight="1" spans="1:3">
      <c r="A126" s="6" t="str">
        <f>"2003"</f>
        <v>2003</v>
      </c>
      <c r="B126" s="6" t="str">
        <f>"周瑞波"</f>
        <v>周瑞波</v>
      </c>
      <c r="C126" s="6" t="str">
        <f>"24200309617"</f>
        <v>24200309617</v>
      </c>
    </row>
    <row r="127" s="1" customFormat="1" ht="18" customHeight="1" spans="1:3">
      <c r="A127" s="6" t="str">
        <f>"2003"</f>
        <v>2003</v>
      </c>
      <c r="B127" s="6" t="str">
        <f>"宋嘉欣"</f>
        <v>宋嘉欣</v>
      </c>
      <c r="C127" s="6" t="str">
        <f>"24200313315"</f>
        <v>24200313315</v>
      </c>
    </row>
    <row r="128" s="1" customFormat="1" ht="18" customHeight="1" spans="1:3">
      <c r="A128" s="6" t="str">
        <f>"2003"</f>
        <v>2003</v>
      </c>
      <c r="B128" s="6" t="str">
        <f>"赵迪"</f>
        <v>赵迪</v>
      </c>
      <c r="C128" s="6" t="str">
        <f>"24200301140"</f>
        <v>24200301140</v>
      </c>
    </row>
    <row r="129" s="1" customFormat="1" ht="18" customHeight="1" spans="1:3">
      <c r="A129" s="6" t="str">
        <f>"2003"</f>
        <v>2003</v>
      </c>
      <c r="B129" s="6" t="str">
        <f>"孙丹丹"</f>
        <v>孙丹丹</v>
      </c>
      <c r="C129" s="6" t="str">
        <f>"23200300409"</f>
        <v>23200300409</v>
      </c>
    </row>
    <row r="130" s="1" customFormat="1" ht="18" customHeight="1" spans="1:3">
      <c r="A130" s="6" t="str">
        <f>"2003"</f>
        <v>2003</v>
      </c>
      <c r="B130" s="6" t="str">
        <f>"王梦华"</f>
        <v>王梦华</v>
      </c>
      <c r="C130" s="6" t="str">
        <f>"22200303938"</f>
        <v>22200303938</v>
      </c>
    </row>
    <row r="131" s="1" customFormat="1" ht="18" customHeight="1" spans="1:3">
      <c r="A131" s="6" t="str">
        <f>"2003"</f>
        <v>2003</v>
      </c>
      <c r="B131" s="6" t="str">
        <f>"刘聪培"</f>
        <v>刘聪培</v>
      </c>
      <c r="C131" s="6" t="str">
        <f>"24200312428"</f>
        <v>24200312428</v>
      </c>
    </row>
    <row r="132" s="1" customFormat="1" ht="18" customHeight="1" spans="1:3">
      <c r="A132" s="6" t="str">
        <f>"2003"</f>
        <v>2003</v>
      </c>
      <c r="B132" s="6" t="str">
        <f>"王莹莹"</f>
        <v>王莹莹</v>
      </c>
      <c r="C132" s="6" t="str">
        <f>"24200308602"</f>
        <v>24200308602</v>
      </c>
    </row>
    <row r="133" s="1" customFormat="1" ht="18" customHeight="1" spans="1:3">
      <c r="A133" s="6" t="str">
        <f>"2003"</f>
        <v>2003</v>
      </c>
      <c r="B133" s="6" t="str">
        <f>"贾西站"</f>
        <v>贾西站</v>
      </c>
      <c r="C133" s="6" t="str">
        <f>"21200305137"</f>
        <v>21200305137</v>
      </c>
    </row>
    <row r="134" s="1" customFormat="1" ht="18" customHeight="1" spans="1:3">
      <c r="A134" s="6" t="str">
        <f>"2003"</f>
        <v>2003</v>
      </c>
      <c r="B134" s="6" t="str">
        <f>"左长春"</f>
        <v>左长春</v>
      </c>
      <c r="C134" s="6" t="str">
        <f>"22200302308"</f>
        <v>22200302308</v>
      </c>
    </row>
    <row r="135" s="1" customFormat="1" ht="18" customHeight="1" spans="1:3">
      <c r="A135" s="6" t="str">
        <f>"2004"</f>
        <v>2004</v>
      </c>
      <c r="B135" s="6" t="str">
        <f>"赵海迪"</f>
        <v>赵海迪</v>
      </c>
      <c r="C135" s="6" t="str">
        <f>"24200413312"</f>
        <v>24200413312</v>
      </c>
    </row>
    <row r="136" s="1" customFormat="1" ht="18" customHeight="1" spans="1:3">
      <c r="A136" s="6" t="str">
        <f>"2004"</f>
        <v>2004</v>
      </c>
      <c r="B136" s="6" t="str">
        <f>"王寅"</f>
        <v>王寅</v>
      </c>
      <c r="C136" s="6" t="str">
        <f>"25200405124"</f>
        <v>25200405124</v>
      </c>
    </row>
    <row r="137" s="1" customFormat="1" ht="18" customHeight="1" spans="1:3">
      <c r="A137" s="6" t="str">
        <f>"2004"</f>
        <v>2004</v>
      </c>
      <c r="B137" s="6" t="str">
        <f>"翟磊"</f>
        <v>翟磊</v>
      </c>
      <c r="C137" s="6" t="str">
        <f>"22200405610"</f>
        <v>22200405610</v>
      </c>
    </row>
    <row r="138" s="1" customFormat="1" ht="18" customHeight="1" spans="1:3">
      <c r="A138" s="6" t="str">
        <f>"2004"</f>
        <v>2004</v>
      </c>
      <c r="B138" s="6" t="str">
        <f>"张征"</f>
        <v>张征</v>
      </c>
      <c r="C138" s="6" t="str">
        <f>"24200401328"</f>
        <v>24200401328</v>
      </c>
    </row>
    <row r="139" s="1" customFormat="1" ht="18" customHeight="1" spans="1:3">
      <c r="A139" s="6" t="str">
        <f>"2004"</f>
        <v>2004</v>
      </c>
      <c r="B139" s="6" t="str">
        <f>"王莹"</f>
        <v>王莹</v>
      </c>
      <c r="C139" s="6" t="str">
        <f>"22200401217"</f>
        <v>22200401217</v>
      </c>
    </row>
    <row r="140" s="1" customFormat="1" ht="18" customHeight="1" spans="1:3">
      <c r="A140" s="6" t="str">
        <f>"2004"</f>
        <v>2004</v>
      </c>
      <c r="B140" s="6" t="str">
        <f>"田珂"</f>
        <v>田珂</v>
      </c>
      <c r="C140" s="6" t="str">
        <f>"24200409235"</f>
        <v>24200409235</v>
      </c>
    </row>
    <row r="141" s="1" customFormat="1" ht="18" customHeight="1" spans="1:3">
      <c r="A141" s="6" t="str">
        <f>"2004"</f>
        <v>2004</v>
      </c>
      <c r="B141" s="6" t="str">
        <f>"王江涛"</f>
        <v>王江涛</v>
      </c>
      <c r="C141" s="6" t="str">
        <f>"22200402704"</f>
        <v>22200402704</v>
      </c>
    </row>
    <row r="142" s="1" customFormat="1" ht="18" customHeight="1" spans="1:3">
      <c r="A142" s="6" t="str">
        <f>"2004"</f>
        <v>2004</v>
      </c>
      <c r="B142" s="6" t="str">
        <f>"李俊"</f>
        <v>李俊</v>
      </c>
      <c r="C142" s="6" t="str">
        <f>"25200400903"</f>
        <v>25200400903</v>
      </c>
    </row>
    <row r="143" s="1" customFormat="1" ht="18" customHeight="1" spans="1:3">
      <c r="A143" s="6" t="str">
        <f>"2004"</f>
        <v>2004</v>
      </c>
      <c r="B143" s="6" t="str">
        <f>"薛骄"</f>
        <v>薛骄</v>
      </c>
      <c r="C143" s="6" t="str">
        <f>"25200400109"</f>
        <v>25200400109</v>
      </c>
    </row>
    <row r="144" s="1" customFormat="1" ht="18" customHeight="1" spans="1:3">
      <c r="A144" s="6" t="str">
        <f>"2004"</f>
        <v>2004</v>
      </c>
      <c r="B144" s="6" t="str">
        <f>"高云鹏飞"</f>
        <v>高云鹏飞</v>
      </c>
      <c r="C144" s="6" t="str">
        <f>"21200409538"</f>
        <v>21200409538</v>
      </c>
    </row>
    <row r="145" s="1" customFormat="1" ht="18" customHeight="1" spans="1:3">
      <c r="A145" s="6" t="str">
        <f>"2004"</f>
        <v>2004</v>
      </c>
      <c r="B145" s="6" t="str">
        <f>"李家琛"</f>
        <v>李家琛</v>
      </c>
      <c r="C145" s="6" t="str">
        <f>"24200408536"</f>
        <v>24200408536</v>
      </c>
    </row>
    <row r="146" s="1" customFormat="1" ht="18" customHeight="1" spans="1:3">
      <c r="A146" s="6" t="str">
        <f>"2004"</f>
        <v>2004</v>
      </c>
      <c r="B146" s="6" t="str">
        <f>"荆朋威"</f>
        <v>荆朋威</v>
      </c>
      <c r="C146" s="6" t="str">
        <f>"21200404911"</f>
        <v>21200404911</v>
      </c>
    </row>
    <row r="147" s="1" customFormat="1" ht="18" customHeight="1" spans="1:3">
      <c r="A147" s="6" t="str">
        <f>"2004"</f>
        <v>2004</v>
      </c>
      <c r="B147" s="6" t="str">
        <f>"张帅"</f>
        <v>张帅</v>
      </c>
      <c r="C147" s="6" t="str">
        <f>"25200404537"</f>
        <v>25200404537</v>
      </c>
    </row>
    <row r="148" s="1" customFormat="1" ht="18" customHeight="1" spans="1:3">
      <c r="A148" s="6" t="str">
        <f>"2005"</f>
        <v>2005</v>
      </c>
      <c r="B148" s="6" t="str">
        <f>"解庆先"</f>
        <v>解庆先</v>
      </c>
      <c r="C148" s="6" t="str">
        <f>"22200502736"</f>
        <v>22200502736</v>
      </c>
    </row>
    <row r="149" s="1" customFormat="1" ht="18" customHeight="1" spans="1:3">
      <c r="A149" s="6" t="str">
        <f>"2005"</f>
        <v>2005</v>
      </c>
      <c r="B149" s="6" t="str">
        <f>"王莹"</f>
        <v>王莹</v>
      </c>
      <c r="C149" s="6" t="str">
        <f>"21200509116"</f>
        <v>21200509116</v>
      </c>
    </row>
    <row r="150" s="1" customFormat="1" ht="18" customHeight="1" spans="1:3">
      <c r="A150" s="6" t="str">
        <f>"2005"</f>
        <v>2005</v>
      </c>
      <c r="B150" s="6" t="str">
        <f>"李小杰"</f>
        <v>李小杰</v>
      </c>
      <c r="C150" s="6" t="str">
        <f>"24200509422"</f>
        <v>24200509422</v>
      </c>
    </row>
    <row r="151" s="1" customFormat="1" ht="18" customHeight="1" spans="1:3">
      <c r="A151" s="6" t="str">
        <f>"2005"</f>
        <v>2005</v>
      </c>
      <c r="B151" s="6" t="str">
        <f>"韩科丞"</f>
        <v>韩科丞</v>
      </c>
      <c r="C151" s="6" t="str">
        <f>"25200502316"</f>
        <v>25200502316</v>
      </c>
    </row>
    <row r="152" s="1" customFormat="1" ht="18" customHeight="1" spans="1:3">
      <c r="A152" s="6" t="str">
        <f>"2005"</f>
        <v>2005</v>
      </c>
      <c r="B152" s="6" t="str">
        <f>"兰英明"</f>
        <v>兰英明</v>
      </c>
      <c r="C152" s="6" t="str">
        <f>"24200509431"</f>
        <v>24200509431</v>
      </c>
    </row>
    <row r="153" s="1" customFormat="1" ht="18" customHeight="1" spans="1:3">
      <c r="A153" s="6" t="str">
        <f>"2006"</f>
        <v>2006</v>
      </c>
      <c r="B153" s="6" t="str">
        <f>"王艺伟"</f>
        <v>王艺伟</v>
      </c>
      <c r="C153" s="6" t="str">
        <f>"25200600536"</f>
        <v>25200600536</v>
      </c>
    </row>
    <row r="154" s="1" customFormat="1" ht="18" customHeight="1" spans="1:3">
      <c r="A154" s="6" t="str">
        <f>"2006"</f>
        <v>2006</v>
      </c>
      <c r="B154" s="6" t="str">
        <f>"王婉"</f>
        <v>王婉</v>
      </c>
      <c r="C154" s="6" t="str">
        <f>"24200600405"</f>
        <v>24200600405</v>
      </c>
    </row>
    <row r="155" s="1" customFormat="1" ht="18" customHeight="1" spans="1:3">
      <c r="A155" s="6" t="str">
        <f>"2006"</f>
        <v>2006</v>
      </c>
      <c r="B155" s="6" t="str">
        <f>"祝梦瑶"</f>
        <v>祝梦瑶</v>
      </c>
      <c r="C155" s="6" t="str">
        <f>"21200604031"</f>
        <v>21200604031</v>
      </c>
    </row>
    <row r="156" s="1" customFormat="1" ht="18" customHeight="1" spans="1:3">
      <c r="A156" s="6" t="str">
        <f>"2006"</f>
        <v>2006</v>
      </c>
      <c r="B156" s="6" t="str">
        <f>"张旭"</f>
        <v>张旭</v>
      </c>
      <c r="C156" s="6" t="str">
        <f>"22200601108"</f>
        <v>22200601108</v>
      </c>
    </row>
    <row r="157" s="1" customFormat="1" ht="18" customHeight="1" spans="1:3">
      <c r="A157" s="6" t="str">
        <f>"2006"</f>
        <v>2006</v>
      </c>
      <c r="B157" s="6" t="str">
        <f>"吴一"</f>
        <v>吴一</v>
      </c>
      <c r="C157" s="6" t="str">
        <f>"21200605739"</f>
        <v>21200605739</v>
      </c>
    </row>
    <row r="158" s="1" customFormat="1" ht="18" customHeight="1" spans="1:3">
      <c r="A158" s="6" t="str">
        <f>"2006"</f>
        <v>2006</v>
      </c>
      <c r="B158" s="6" t="str">
        <f>"王君玲"</f>
        <v>王君玲</v>
      </c>
      <c r="C158" s="6" t="str">
        <f>"25200605603"</f>
        <v>25200605603</v>
      </c>
    </row>
    <row r="159" s="1" customFormat="1" ht="18" customHeight="1" spans="1:3">
      <c r="A159" s="6" t="str">
        <f>"2007"</f>
        <v>2007</v>
      </c>
      <c r="B159" s="6" t="str">
        <f>"陈爽"</f>
        <v>陈爽</v>
      </c>
      <c r="C159" s="6" t="str">
        <f>"21200705720"</f>
        <v>21200705720</v>
      </c>
    </row>
    <row r="160" s="1" customFormat="1" ht="18" customHeight="1" spans="1:3">
      <c r="A160" s="6" t="str">
        <f>"2007"</f>
        <v>2007</v>
      </c>
      <c r="B160" s="6" t="str">
        <f>"郑洁"</f>
        <v>郑洁</v>
      </c>
      <c r="C160" s="6" t="str">
        <f>"24200701336"</f>
        <v>24200701336</v>
      </c>
    </row>
    <row r="161" s="1" customFormat="1" ht="18" customHeight="1" spans="1:3">
      <c r="A161" s="6" t="str">
        <f>"2007"</f>
        <v>2007</v>
      </c>
      <c r="B161" s="6" t="str">
        <f>"华元可"</f>
        <v>华元可</v>
      </c>
      <c r="C161" s="6" t="str">
        <f>"23200700814"</f>
        <v>23200700814</v>
      </c>
    </row>
    <row r="162" s="1" customFormat="1" ht="18" customHeight="1" spans="1:3">
      <c r="A162" s="6" t="str">
        <f>"2008"</f>
        <v>2008</v>
      </c>
      <c r="B162" s="6" t="str">
        <f>"孙悦"</f>
        <v>孙悦</v>
      </c>
      <c r="C162" s="6" t="str">
        <f>"22200803032"</f>
        <v>22200803032</v>
      </c>
    </row>
    <row r="163" s="1" customFormat="1" ht="18" customHeight="1" spans="1:3">
      <c r="A163" s="6" t="str">
        <f>"2008"</f>
        <v>2008</v>
      </c>
      <c r="B163" s="6" t="str">
        <f>"朱瑜"</f>
        <v>朱瑜</v>
      </c>
      <c r="C163" s="6" t="str">
        <f>"24200804119"</f>
        <v>24200804119</v>
      </c>
    </row>
    <row r="164" s="1" customFormat="1" ht="18" customHeight="1" spans="1:3">
      <c r="A164" s="6" t="str">
        <f>"2008"</f>
        <v>2008</v>
      </c>
      <c r="B164" s="6" t="str">
        <f>"武清莹"</f>
        <v>武清莹</v>
      </c>
      <c r="C164" s="6" t="str">
        <f>"24200803426"</f>
        <v>24200803426</v>
      </c>
    </row>
    <row r="165" s="1" customFormat="1" ht="18" customHeight="1" spans="1:3">
      <c r="A165" s="6" t="str">
        <f>"2008"</f>
        <v>2008</v>
      </c>
      <c r="B165" s="6" t="str">
        <f>"史含玉"</f>
        <v>史含玉</v>
      </c>
      <c r="C165" s="6" t="str">
        <f>"21200801135"</f>
        <v>21200801135</v>
      </c>
    </row>
    <row r="166" s="1" customFormat="1" ht="18" customHeight="1" spans="1:3">
      <c r="A166" s="6" t="str">
        <f>"2008"</f>
        <v>2008</v>
      </c>
      <c r="B166" s="6" t="str">
        <f>"王月"</f>
        <v>王月</v>
      </c>
      <c r="C166" s="6" t="str">
        <f>"22200806431"</f>
        <v>22200806431</v>
      </c>
    </row>
    <row r="167" s="1" customFormat="1" ht="18" customHeight="1" spans="1:3">
      <c r="A167" s="6" t="str">
        <f>"2009"</f>
        <v>2009</v>
      </c>
      <c r="B167" s="6" t="str">
        <f>"孙孟婷"</f>
        <v>孙孟婷</v>
      </c>
      <c r="C167" s="6" t="str">
        <f>"24200902006"</f>
        <v>24200902006</v>
      </c>
    </row>
    <row r="168" s="1" customFormat="1" ht="18" customHeight="1" spans="1:3">
      <c r="A168" s="6" t="str">
        <f>"2009"</f>
        <v>2009</v>
      </c>
      <c r="B168" s="6" t="str">
        <f>"李璐"</f>
        <v>李璐</v>
      </c>
      <c r="C168" s="6" t="str">
        <f>"24200903714"</f>
        <v>24200903714</v>
      </c>
    </row>
    <row r="169" s="1" customFormat="1" ht="18" customHeight="1" spans="1:3">
      <c r="A169" s="6" t="str">
        <f>"2009"</f>
        <v>2009</v>
      </c>
      <c r="B169" s="6" t="str">
        <f>"白璐瑶"</f>
        <v>白璐瑶</v>
      </c>
      <c r="C169" s="6" t="str">
        <f>"21200907710"</f>
        <v>21200907710</v>
      </c>
    </row>
    <row r="170" s="1" customFormat="1" ht="18" customHeight="1" spans="1:3">
      <c r="A170" s="6" t="str">
        <f>"2009"</f>
        <v>2009</v>
      </c>
      <c r="B170" s="6" t="str">
        <f>"汤燕"</f>
        <v>汤燕</v>
      </c>
      <c r="C170" s="6" t="str">
        <f>"22200905630"</f>
        <v>22200905630</v>
      </c>
    </row>
    <row r="171" s="1" customFormat="1" ht="18" customHeight="1" spans="1:3">
      <c r="A171" s="6" t="str">
        <f>"2009"</f>
        <v>2009</v>
      </c>
      <c r="B171" s="6" t="str">
        <f>"王美真"</f>
        <v>王美真</v>
      </c>
      <c r="C171" s="6" t="str">
        <f>"24200909635"</f>
        <v>24200909635</v>
      </c>
    </row>
    <row r="172" s="1" customFormat="1" ht="18" customHeight="1" spans="1:3">
      <c r="A172" s="6" t="str">
        <f>"2010"</f>
        <v>2010</v>
      </c>
      <c r="B172" s="6" t="str">
        <f>"闫宝增"</f>
        <v>闫宝增</v>
      </c>
      <c r="C172" s="6" t="str">
        <f>"24201005137"</f>
        <v>24201005137</v>
      </c>
    </row>
    <row r="173" s="1" customFormat="1" ht="18" customHeight="1" spans="1:3">
      <c r="A173" s="6" t="str">
        <f>"2010"</f>
        <v>2010</v>
      </c>
      <c r="B173" s="6" t="str">
        <f>"余海波"</f>
        <v>余海波</v>
      </c>
      <c r="C173" s="6" t="str">
        <f>"21201009001"</f>
        <v>21201009001</v>
      </c>
    </row>
    <row r="174" s="1" customFormat="1" ht="18" customHeight="1" spans="1:3">
      <c r="A174" s="6" t="str">
        <f>"2010"</f>
        <v>2010</v>
      </c>
      <c r="B174" s="6" t="str">
        <f>"贾扬"</f>
        <v>贾扬</v>
      </c>
      <c r="C174" s="6" t="str">
        <f>"24201012130"</f>
        <v>24201012130</v>
      </c>
    </row>
    <row r="175" s="1" customFormat="1" ht="18" customHeight="1" spans="1:3">
      <c r="A175" s="6" t="str">
        <f>"2010"</f>
        <v>2010</v>
      </c>
      <c r="B175" s="6" t="str">
        <f>"曹天亮"</f>
        <v>曹天亮</v>
      </c>
      <c r="C175" s="6" t="str">
        <f>"24201003136"</f>
        <v>24201003136</v>
      </c>
    </row>
    <row r="176" s="1" customFormat="1" ht="18" customHeight="1" spans="1:3">
      <c r="A176" s="6" t="str">
        <f>"2010"</f>
        <v>2010</v>
      </c>
      <c r="B176" s="6" t="str">
        <f>"董世昊"</f>
        <v>董世昊</v>
      </c>
      <c r="C176" s="6" t="str">
        <f>"25201000831"</f>
        <v>25201000831</v>
      </c>
    </row>
    <row r="177" s="1" customFormat="1" ht="18" customHeight="1" spans="1:3">
      <c r="A177" s="6" t="str">
        <f>"2010"</f>
        <v>2010</v>
      </c>
      <c r="B177" s="6" t="str">
        <f>"任崇民"</f>
        <v>任崇民</v>
      </c>
      <c r="C177" s="6" t="str">
        <f>"21201000815"</f>
        <v>21201000815</v>
      </c>
    </row>
    <row r="178" s="1" customFormat="1" ht="18" customHeight="1" spans="1:3">
      <c r="A178" s="6" t="str">
        <f>"2010"</f>
        <v>2010</v>
      </c>
      <c r="B178" s="6" t="str">
        <f>"任秋实"</f>
        <v>任秋实</v>
      </c>
      <c r="C178" s="6" t="str">
        <f>"22201006311"</f>
        <v>22201006311</v>
      </c>
    </row>
    <row r="179" s="1" customFormat="1" ht="18" customHeight="1" spans="1:3">
      <c r="A179" s="6" t="str">
        <f>"2010"</f>
        <v>2010</v>
      </c>
      <c r="B179" s="6" t="str">
        <f>"闫鹏峥"</f>
        <v>闫鹏峥</v>
      </c>
      <c r="C179" s="6" t="str">
        <f>"24201010705"</f>
        <v>24201010705</v>
      </c>
    </row>
    <row r="180" s="1" customFormat="1" ht="18" customHeight="1" spans="1:3">
      <c r="A180" s="6" t="str">
        <f>"2010"</f>
        <v>2010</v>
      </c>
      <c r="B180" s="6" t="str">
        <f>"吕时递"</f>
        <v>吕时递</v>
      </c>
      <c r="C180" s="6" t="str">
        <f>"24201003712"</f>
        <v>24201003712</v>
      </c>
    </row>
    <row r="181" s="1" customFormat="1" ht="18" customHeight="1" spans="1:3">
      <c r="A181" s="6" t="str">
        <f>"2010"</f>
        <v>2010</v>
      </c>
      <c r="B181" s="6" t="str">
        <f>"苏益鑫"</f>
        <v>苏益鑫</v>
      </c>
      <c r="C181" s="6" t="str">
        <f>"23201001712"</f>
        <v>23201001712</v>
      </c>
    </row>
    <row r="182" s="1" customFormat="1" ht="18" customHeight="1" spans="1:3">
      <c r="A182" s="6" t="str">
        <f>"2010"</f>
        <v>2010</v>
      </c>
      <c r="B182" s="6" t="str">
        <f>"王喜圆"</f>
        <v>王喜圆</v>
      </c>
      <c r="C182" s="6" t="str">
        <f>"22201002940"</f>
        <v>22201002940</v>
      </c>
    </row>
    <row r="183" s="1" customFormat="1" ht="18" customHeight="1" spans="1:3">
      <c r="A183" s="6" t="str">
        <f>"2010"</f>
        <v>2010</v>
      </c>
      <c r="B183" s="6" t="str">
        <f>"张琳婕"</f>
        <v>张琳婕</v>
      </c>
      <c r="C183" s="6" t="str">
        <f>"24201008324"</f>
        <v>24201008324</v>
      </c>
    </row>
    <row r="184" s="1" customFormat="1" ht="18" customHeight="1" spans="1:3">
      <c r="A184" s="6" t="str">
        <f>"2010"</f>
        <v>2010</v>
      </c>
      <c r="B184" s="6" t="str">
        <f>"夏雨"</f>
        <v>夏雨</v>
      </c>
      <c r="C184" s="6" t="str">
        <f>"22201005223"</f>
        <v>22201005223</v>
      </c>
    </row>
    <row r="185" s="1" customFormat="1" ht="18" customHeight="1" spans="1:3">
      <c r="A185" s="6" t="str">
        <f>"2011"</f>
        <v>2011</v>
      </c>
      <c r="B185" s="6" t="str">
        <f>"张允"</f>
        <v>张允</v>
      </c>
      <c r="C185" s="6" t="str">
        <f>"25201102509"</f>
        <v>25201102509</v>
      </c>
    </row>
    <row r="186" s="1" customFormat="1" ht="18" customHeight="1" spans="1:3">
      <c r="A186" s="6" t="str">
        <f>"2011"</f>
        <v>2011</v>
      </c>
      <c r="B186" s="6" t="str">
        <f>"周杰"</f>
        <v>周杰</v>
      </c>
      <c r="C186" s="6" t="str">
        <f>"22201101624"</f>
        <v>22201101624</v>
      </c>
    </row>
    <row r="187" s="1" customFormat="1" ht="18" customHeight="1" spans="1:3">
      <c r="A187" s="6" t="str">
        <f>"2011"</f>
        <v>2011</v>
      </c>
      <c r="B187" s="6" t="str">
        <f>"张馨月"</f>
        <v>张馨月</v>
      </c>
      <c r="C187" s="6" t="str">
        <f>"24201102801"</f>
        <v>24201102801</v>
      </c>
    </row>
    <row r="188" s="1" customFormat="1" ht="18" customHeight="1" spans="1:3">
      <c r="A188" s="6" t="str">
        <f>"2012"</f>
        <v>2012</v>
      </c>
      <c r="B188" s="6" t="str">
        <f>"熊丰仪"</f>
        <v>熊丰仪</v>
      </c>
      <c r="C188" s="6" t="str">
        <f>"24201210926"</f>
        <v>24201210926</v>
      </c>
    </row>
    <row r="189" s="1" customFormat="1" ht="18" customHeight="1" spans="1:3">
      <c r="A189" s="6" t="str">
        <f>"2013"</f>
        <v>2013</v>
      </c>
      <c r="B189" s="6" t="str">
        <f>"李梦晓"</f>
        <v>李梦晓</v>
      </c>
      <c r="C189" s="6" t="str">
        <f>"22201301404"</f>
        <v>22201301404</v>
      </c>
    </row>
    <row r="190" s="1" customFormat="1" ht="18" customHeight="1" spans="1:3">
      <c r="A190" s="6" t="str">
        <f>"2013"</f>
        <v>2013</v>
      </c>
      <c r="B190" s="6" t="str">
        <f>"周涛"</f>
        <v>周涛</v>
      </c>
      <c r="C190" s="6" t="str">
        <f>"22201306813"</f>
        <v>22201306813</v>
      </c>
    </row>
    <row r="191" s="1" customFormat="1" ht="18" customHeight="1" spans="1:3">
      <c r="A191" s="6" t="str">
        <f>"3001"</f>
        <v>3001</v>
      </c>
      <c r="B191" s="6" t="str">
        <f>"靳真真"</f>
        <v>靳真真</v>
      </c>
      <c r="C191" s="6" t="str">
        <f>"24300100203"</f>
        <v>24300100203</v>
      </c>
    </row>
    <row r="192" s="1" customFormat="1" ht="18" customHeight="1" spans="1:3">
      <c r="A192" s="6" t="str">
        <f>"3001"</f>
        <v>3001</v>
      </c>
      <c r="B192" s="6" t="str">
        <f>"张荣芳"</f>
        <v>张荣芳</v>
      </c>
      <c r="C192" s="6" t="str">
        <f>"21300110124"</f>
        <v>21300110124</v>
      </c>
    </row>
    <row r="193" s="1" customFormat="1" ht="18" customHeight="1" spans="1:3">
      <c r="A193" s="6" t="str">
        <f>"3001"</f>
        <v>3001</v>
      </c>
      <c r="B193" s="6" t="str">
        <f>"刘晓艺"</f>
        <v>刘晓艺</v>
      </c>
      <c r="C193" s="6" t="str">
        <f>"24300107935"</f>
        <v>24300107935</v>
      </c>
    </row>
    <row r="194" s="1" customFormat="1" ht="18" customHeight="1" spans="1:3">
      <c r="A194" s="6" t="str">
        <f>"3001"</f>
        <v>3001</v>
      </c>
      <c r="B194" s="6" t="str">
        <f>"郑璐"</f>
        <v>郑璐</v>
      </c>
      <c r="C194" s="6" t="str">
        <f>"24300113418"</f>
        <v>24300113418</v>
      </c>
    </row>
    <row r="195" s="1" customFormat="1" ht="18" customHeight="1" spans="1:3">
      <c r="A195" s="6" t="str">
        <f>"3001"</f>
        <v>3001</v>
      </c>
      <c r="B195" s="6" t="str">
        <f>"冯佳佳"</f>
        <v>冯佳佳</v>
      </c>
      <c r="C195" s="6" t="str">
        <f>"23300103409"</f>
        <v>23300103409</v>
      </c>
    </row>
    <row r="196" s="1" customFormat="1" ht="18" customHeight="1" spans="1:3">
      <c r="A196" s="6" t="str">
        <f>"3001"</f>
        <v>3001</v>
      </c>
      <c r="B196" s="6" t="str">
        <f>"赵复生"</f>
        <v>赵复生</v>
      </c>
      <c r="C196" s="6" t="str">
        <f>"25300104527"</f>
        <v>25300104527</v>
      </c>
    </row>
    <row r="197" s="1" customFormat="1" ht="18" customHeight="1" spans="1:3">
      <c r="A197" s="6" t="str">
        <f>"3001"</f>
        <v>3001</v>
      </c>
      <c r="B197" s="6" t="str">
        <f>"冯剑华"</f>
        <v>冯剑华</v>
      </c>
      <c r="C197" s="6" t="str">
        <f>"21300109502"</f>
        <v>21300109502</v>
      </c>
    </row>
    <row r="198" s="1" customFormat="1" ht="18" customHeight="1" spans="1:3">
      <c r="A198" s="6" t="str">
        <f>"3001"</f>
        <v>3001</v>
      </c>
      <c r="B198" s="6" t="str">
        <f>"孟源媛"</f>
        <v>孟源媛</v>
      </c>
      <c r="C198" s="6" t="str">
        <f>"25300101906"</f>
        <v>25300101906</v>
      </c>
    </row>
    <row r="199" s="1" customFormat="1" ht="18" customHeight="1" spans="1:3">
      <c r="A199" s="6" t="str">
        <f>"3001"</f>
        <v>3001</v>
      </c>
      <c r="B199" s="6" t="str">
        <f>"高菲"</f>
        <v>高菲</v>
      </c>
      <c r="C199" s="6" t="str">
        <f>"21300105126"</f>
        <v>21300105126</v>
      </c>
    </row>
    <row r="200" s="1" customFormat="1" ht="18" customHeight="1" spans="1:3">
      <c r="A200" s="6" t="str">
        <f>"3001"</f>
        <v>3001</v>
      </c>
      <c r="B200" s="6" t="str">
        <f>"吴慧敏"</f>
        <v>吴慧敏</v>
      </c>
      <c r="C200" s="6" t="str">
        <f>"25300105418"</f>
        <v>25300105418</v>
      </c>
    </row>
    <row r="201" s="1" customFormat="1" ht="18" customHeight="1" spans="1:3">
      <c r="A201" s="6" t="str">
        <f>"3001"</f>
        <v>3001</v>
      </c>
      <c r="B201" s="6" t="str">
        <f>"秦梓塬"</f>
        <v>秦梓塬</v>
      </c>
      <c r="C201" s="6" t="str">
        <f>"23300100722"</f>
        <v>23300100722</v>
      </c>
    </row>
    <row r="202" s="1" customFormat="1" ht="18" customHeight="1" spans="1:3">
      <c r="A202" s="6" t="str">
        <f>"3001"</f>
        <v>3001</v>
      </c>
      <c r="B202" s="6" t="str">
        <f>"唐姗姗"</f>
        <v>唐姗姗</v>
      </c>
      <c r="C202" s="6" t="str">
        <f>"21300106115"</f>
        <v>21300106115</v>
      </c>
    </row>
    <row r="203" s="1" customFormat="1" ht="18" customHeight="1" spans="1:3">
      <c r="A203" s="6" t="str">
        <f>"3001"</f>
        <v>3001</v>
      </c>
      <c r="B203" s="6" t="str">
        <f>"高伊凡"</f>
        <v>高伊凡</v>
      </c>
      <c r="C203" s="6" t="str">
        <f>"22300103301"</f>
        <v>22300103301</v>
      </c>
    </row>
    <row r="204" s="1" customFormat="1" ht="18" customHeight="1" spans="1:3">
      <c r="A204" s="6" t="str">
        <f>"3001"</f>
        <v>3001</v>
      </c>
      <c r="B204" s="6" t="str">
        <f>"朱宝栋"</f>
        <v>朱宝栋</v>
      </c>
      <c r="C204" s="6" t="str">
        <f>"23300100937"</f>
        <v>23300100937</v>
      </c>
    </row>
    <row r="205" s="1" customFormat="1" ht="18" customHeight="1" spans="1:3">
      <c r="A205" s="6" t="str">
        <f>"3001"</f>
        <v>3001</v>
      </c>
      <c r="B205" s="6" t="str">
        <f>"谢舒"</f>
        <v>谢舒</v>
      </c>
      <c r="C205" s="6" t="str">
        <f>"21300105938"</f>
        <v>21300105938</v>
      </c>
    </row>
    <row r="206" s="1" customFormat="1" ht="18" customHeight="1" spans="1:3">
      <c r="A206" s="6" t="str">
        <f>"3001"</f>
        <v>3001</v>
      </c>
      <c r="B206" s="6" t="str">
        <f>"张永静"</f>
        <v>张永静</v>
      </c>
      <c r="C206" s="6" t="str">
        <f>"22300105217"</f>
        <v>22300105217</v>
      </c>
    </row>
    <row r="207" s="1" customFormat="1" ht="18" customHeight="1" spans="1:3">
      <c r="A207" s="6" t="str">
        <f>"3001"</f>
        <v>3001</v>
      </c>
      <c r="B207" s="6" t="str">
        <f>"常倩"</f>
        <v>常倩</v>
      </c>
      <c r="C207" s="6" t="str">
        <f>"21300109137"</f>
        <v>21300109137</v>
      </c>
    </row>
    <row r="208" s="1" customFormat="1" ht="18" customHeight="1" spans="1:3">
      <c r="A208" s="6" t="str">
        <f>"3001"</f>
        <v>3001</v>
      </c>
      <c r="B208" s="6" t="str">
        <f>"宋庆垚"</f>
        <v>宋庆垚</v>
      </c>
      <c r="C208" s="6" t="str">
        <f>"25300103314"</f>
        <v>25300103314</v>
      </c>
    </row>
    <row r="209" s="1" customFormat="1" ht="18" customHeight="1" spans="1:3">
      <c r="A209" s="6" t="str">
        <f>"3001"</f>
        <v>3001</v>
      </c>
      <c r="B209" s="6" t="str">
        <f>"刘琳妍"</f>
        <v>刘琳妍</v>
      </c>
      <c r="C209" s="6" t="str">
        <f>"24300113330"</f>
        <v>24300113330</v>
      </c>
    </row>
    <row r="210" s="1" customFormat="1" ht="18" customHeight="1" spans="1:3">
      <c r="A210" s="6" t="str">
        <f>"3001"</f>
        <v>3001</v>
      </c>
      <c r="B210" s="6" t="str">
        <f>"马欢欢"</f>
        <v>马欢欢</v>
      </c>
      <c r="C210" s="6" t="str">
        <f>"23300102024"</f>
        <v>23300102024</v>
      </c>
    </row>
    <row r="211" s="1" customFormat="1" ht="18" customHeight="1" spans="1:3">
      <c r="A211" s="6" t="str">
        <f>"3001"</f>
        <v>3001</v>
      </c>
      <c r="B211" s="6" t="str">
        <f>"王转"</f>
        <v>王转</v>
      </c>
      <c r="C211" s="6" t="str">
        <f>"24300104005"</f>
        <v>24300104005</v>
      </c>
    </row>
    <row r="212" s="1" customFormat="1" ht="18" customHeight="1" spans="1:3">
      <c r="A212" s="6" t="str">
        <f>"3001"</f>
        <v>3001</v>
      </c>
      <c r="B212" s="6" t="str">
        <f>"张鑫"</f>
        <v>张鑫</v>
      </c>
      <c r="C212" s="6" t="str">
        <f>"23300101127"</f>
        <v>23300101127</v>
      </c>
    </row>
    <row r="213" s="1" customFormat="1" ht="18" customHeight="1" spans="1:3">
      <c r="A213" s="6" t="str">
        <f>"3001"</f>
        <v>3001</v>
      </c>
      <c r="B213" s="6" t="str">
        <f>"黄秋珍"</f>
        <v>黄秋珍</v>
      </c>
      <c r="C213" s="6" t="str">
        <f>"24300100223"</f>
        <v>24300100223</v>
      </c>
    </row>
    <row r="214" s="1" customFormat="1" ht="18" customHeight="1" spans="1:3">
      <c r="A214" s="6" t="str">
        <f>"3001"</f>
        <v>3001</v>
      </c>
      <c r="B214" s="6" t="str">
        <f>"谭佳佳"</f>
        <v>谭佳佳</v>
      </c>
      <c r="C214" s="6" t="str">
        <f>"24300111317"</f>
        <v>24300111317</v>
      </c>
    </row>
    <row r="215" s="1" customFormat="1" ht="18" customHeight="1" spans="1:3">
      <c r="A215" s="6" t="str">
        <f>"3001"</f>
        <v>3001</v>
      </c>
      <c r="B215" s="6" t="str">
        <f>"高佳楠"</f>
        <v>高佳楠</v>
      </c>
      <c r="C215" s="6" t="str">
        <f>"21300104640"</f>
        <v>21300104640</v>
      </c>
    </row>
    <row r="216" s="1" customFormat="1" ht="18" customHeight="1" spans="1:3">
      <c r="A216" s="6" t="str">
        <f>"3001"</f>
        <v>3001</v>
      </c>
      <c r="B216" s="6" t="str">
        <f>"刘笙鹤"</f>
        <v>刘笙鹤</v>
      </c>
      <c r="C216" s="6" t="str">
        <f>"24300104504"</f>
        <v>24300104504</v>
      </c>
    </row>
    <row r="217" s="1" customFormat="1" ht="18" customHeight="1" spans="1:3">
      <c r="A217" s="6" t="str">
        <f>"3001"</f>
        <v>3001</v>
      </c>
      <c r="B217" s="6" t="str">
        <f>"齐雪彤"</f>
        <v>齐雪彤</v>
      </c>
      <c r="C217" s="6" t="str">
        <f>"23300103134"</f>
        <v>23300103134</v>
      </c>
    </row>
    <row r="218" s="1" customFormat="1" ht="18" customHeight="1" spans="1:3">
      <c r="A218" s="6" t="str">
        <f>"3001"</f>
        <v>3001</v>
      </c>
      <c r="B218" s="6" t="str">
        <f>"王芝婷"</f>
        <v>王芝婷</v>
      </c>
      <c r="C218" s="6" t="str">
        <f>"22300102328"</f>
        <v>22300102328</v>
      </c>
    </row>
    <row r="219" s="1" customFormat="1" ht="18" customHeight="1" spans="1:3">
      <c r="A219" s="6" t="str">
        <f>"3001"</f>
        <v>3001</v>
      </c>
      <c r="B219" s="6" t="str">
        <f>"白玉洁"</f>
        <v>白玉洁</v>
      </c>
      <c r="C219" s="6" t="str">
        <f>"21300100222"</f>
        <v>21300100222</v>
      </c>
    </row>
    <row r="220" s="1" customFormat="1" ht="18" customHeight="1" spans="1:3">
      <c r="A220" s="6" t="str">
        <f>"3001"</f>
        <v>3001</v>
      </c>
      <c r="B220" s="6" t="str">
        <f>"谷鑫"</f>
        <v>谷鑫</v>
      </c>
      <c r="C220" s="6" t="str">
        <f>"22300104701"</f>
        <v>22300104701</v>
      </c>
    </row>
    <row r="221" s="1" customFormat="1" ht="18" customHeight="1" spans="1:3">
      <c r="A221" s="6" t="str">
        <f>"3001"</f>
        <v>3001</v>
      </c>
      <c r="B221" s="6" t="str">
        <f>"郭鑫泽"</f>
        <v>郭鑫泽</v>
      </c>
      <c r="C221" s="6" t="str">
        <f>"24300112404"</f>
        <v>24300112404</v>
      </c>
    </row>
    <row r="222" s="1" customFormat="1" ht="18" customHeight="1" spans="1:3">
      <c r="A222" s="6" t="str">
        <f>"3001"</f>
        <v>3001</v>
      </c>
      <c r="B222" s="6" t="str">
        <f>"吴蒙毅"</f>
        <v>吴蒙毅</v>
      </c>
      <c r="C222" s="6" t="str">
        <f>"23300103036"</f>
        <v>23300103036</v>
      </c>
    </row>
    <row r="223" s="1" customFormat="1" ht="18" customHeight="1" spans="1:3">
      <c r="A223" s="6" t="str">
        <f>"3001"</f>
        <v>3001</v>
      </c>
      <c r="B223" s="6" t="str">
        <f>"姚梦含"</f>
        <v>姚梦含</v>
      </c>
      <c r="C223" s="6" t="str">
        <f>"23300103109"</f>
        <v>23300103109</v>
      </c>
    </row>
    <row r="224" s="1" customFormat="1" ht="18" customHeight="1" spans="1:3">
      <c r="A224" s="6" t="str">
        <f>"3001"</f>
        <v>3001</v>
      </c>
      <c r="B224" s="6" t="str">
        <f>"牛晗"</f>
        <v>牛晗</v>
      </c>
      <c r="C224" s="6" t="str">
        <f>"24300101726"</f>
        <v>24300101726</v>
      </c>
    </row>
    <row r="225" s="1" customFormat="1" ht="18" customHeight="1" spans="1:3">
      <c r="A225" s="6" t="str">
        <f>"3001"</f>
        <v>3001</v>
      </c>
      <c r="B225" s="6" t="str">
        <f>"杨晓倩"</f>
        <v>杨晓倩</v>
      </c>
      <c r="C225" s="6" t="str">
        <f>"24300101019"</f>
        <v>24300101019</v>
      </c>
    </row>
    <row r="226" s="1" customFormat="1" ht="18" customHeight="1" spans="1:3">
      <c r="A226" s="6" t="str">
        <f>"3001"</f>
        <v>3001</v>
      </c>
      <c r="B226" s="6" t="str">
        <f>"李婷"</f>
        <v>李婷</v>
      </c>
      <c r="C226" s="6" t="str">
        <f>"21300100105"</f>
        <v>21300100105</v>
      </c>
    </row>
    <row r="227" s="1" customFormat="1" ht="18" customHeight="1" spans="1:3">
      <c r="A227" s="6" t="str">
        <f>"3001"</f>
        <v>3001</v>
      </c>
      <c r="B227" s="6" t="str">
        <f>"李秋"</f>
        <v>李秋</v>
      </c>
      <c r="C227" s="6" t="str">
        <f>"24300103028"</f>
        <v>24300103028</v>
      </c>
    </row>
    <row r="228" s="1" customFormat="1" ht="18" customHeight="1" spans="1:3">
      <c r="A228" s="6" t="str">
        <f>"3001"</f>
        <v>3001</v>
      </c>
      <c r="B228" s="6" t="str">
        <f>"杨清晴"</f>
        <v>杨清晴</v>
      </c>
      <c r="C228" s="6" t="str">
        <f>"24300112010"</f>
        <v>24300112010</v>
      </c>
    </row>
    <row r="229" s="1" customFormat="1" ht="18" customHeight="1" spans="1:3">
      <c r="A229" s="6" t="str">
        <f>"3001"</f>
        <v>3001</v>
      </c>
      <c r="B229" s="6" t="str">
        <f>"王璨"</f>
        <v>王璨</v>
      </c>
      <c r="C229" s="6" t="str">
        <f>"25300104520"</f>
        <v>25300104520</v>
      </c>
    </row>
    <row r="230" s="1" customFormat="1" ht="18" customHeight="1" spans="1:3">
      <c r="A230" s="6" t="str">
        <f>"3001"</f>
        <v>3001</v>
      </c>
      <c r="B230" s="6" t="str">
        <f>"余露"</f>
        <v>余露</v>
      </c>
      <c r="C230" s="6" t="str">
        <f>"21300110418"</f>
        <v>21300110418</v>
      </c>
    </row>
    <row r="231" s="1" customFormat="1" ht="18" customHeight="1" spans="1:3">
      <c r="A231" s="6" t="str">
        <f>"3001"</f>
        <v>3001</v>
      </c>
      <c r="B231" s="6" t="str">
        <f>"余欣"</f>
        <v>余欣</v>
      </c>
      <c r="C231" s="6" t="str">
        <f>"25300102440"</f>
        <v>25300102440</v>
      </c>
    </row>
    <row r="232" s="1" customFormat="1" ht="18" customHeight="1" spans="1:3">
      <c r="A232" s="6" t="str">
        <f>"3001"</f>
        <v>3001</v>
      </c>
      <c r="B232" s="6" t="str">
        <f>"范镕秋"</f>
        <v>范镕秋</v>
      </c>
      <c r="C232" s="6" t="str">
        <f>"21300100115"</f>
        <v>21300100115</v>
      </c>
    </row>
    <row r="233" s="1" customFormat="1" ht="18" customHeight="1" spans="1:3">
      <c r="A233" s="6" t="str">
        <f>"3001"</f>
        <v>3001</v>
      </c>
      <c r="B233" s="6" t="str">
        <f>"马欣"</f>
        <v>马欣</v>
      </c>
      <c r="C233" s="6" t="str">
        <f>"21300104018"</f>
        <v>21300104018</v>
      </c>
    </row>
    <row r="234" s="1" customFormat="1" ht="18" customHeight="1" spans="1:3">
      <c r="A234" s="6" t="str">
        <f>"3001"</f>
        <v>3001</v>
      </c>
      <c r="B234" s="6" t="str">
        <f>"毛璐"</f>
        <v>毛璐</v>
      </c>
      <c r="C234" s="6" t="str">
        <f>"22300104132"</f>
        <v>22300104132</v>
      </c>
    </row>
    <row r="235" s="1" customFormat="1" ht="18" customHeight="1" spans="1:3">
      <c r="A235" s="6" t="str">
        <f>"3001"</f>
        <v>3001</v>
      </c>
      <c r="B235" s="6" t="str">
        <f>"李晓"</f>
        <v>李晓</v>
      </c>
      <c r="C235" s="6" t="str">
        <f>"21300100311"</f>
        <v>21300100311</v>
      </c>
    </row>
    <row r="236" s="1" customFormat="1" ht="18" customHeight="1" spans="1:3">
      <c r="A236" s="6" t="str">
        <f>"3001"</f>
        <v>3001</v>
      </c>
      <c r="B236" s="6" t="str">
        <f>"李晓谕"</f>
        <v>李晓谕</v>
      </c>
      <c r="C236" s="6" t="str">
        <f>"22300106716"</f>
        <v>22300106716</v>
      </c>
    </row>
    <row r="237" s="1" customFormat="1" ht="18" customHeight="1" spans="1:3">
      <c r="A237" s="6" t="str">
        <f>"3001"</f>
        <v>3001</v>
      </c>
      <c r="B237" s="6" t="str">
        <f>"李郁萱"</f>
        <v>李郁萱</v>
      </c>
      <c r="C237" s="6" t="str">
        <f>"24300110308"</f>
        <v>24300110308</v>
      </c>
    </row>
    <row r="238" s="1" customFormat="1" ht="18" customHeight="1" spans="1:3">
      <c r="A238" s="6" t="str">
        <f>"3001"</f>
        <v>3001</v>
      </c>
      <c r="B238" s="6" t="str">
        <f>"赵聪慧"</f>
        <v>赵聪慧</v>
      </c>
      <c r="C238" s="6" t="str">
        <f>"22300103918"</f>
        <v>22300103918</v>
      </c>
    </row>
    <row r="239" s="1" customFormat="1" ht="18" customHeight="1" spans="1:3">
      <c r="A239" s="6" t="str">
        <f>"3001"</f>
        <v>3001</v>
      </c>
      <c r="B239" s="6" t="str">
        <f>"吕锐"</f>
        <v>吕锐</v>
      </c>
      <c r="C239" s="6" t="str">
        <f>"21300101634"</f>
        <v>21300101634</v>
      </c>
    </row>
    <row r="240" s="1" customFormat="1" ht="18" customHeight="1" spans="1:3">
      <c r="A240" s="6" t="str">
        <f>"3001"</f>
        <v>3001</v>
      </c>
      <c r="B240" s="6" t="str">
        <f>"杨佳音"</f>
        <v>杨佳音</v>
      </c>
      <c r="C240" s="6" t="str">
        <f>"21300100627"</f>
        <v>21300100627</v>
      </c>
    </row>
    <row r="241" s="1" customFormat="1" ht="18" customHeight="1" spans="1:3">
      <c r="A241" s="6" t="str">
        <f>"3002"</f>
        <v>3002</v>
      </c>
      <c r="B241" s="6" t="str">
        <f>"申亚蕾"</f>
        <v>申亚蕾</v>
      </c>
      <c r="C241" s="6" t="str">
        <f>"25300205714"</f>
        <v>25300205714</v>
      </c>
    </row>
    <row r="242" s="1" customFormat="1" ht="18" customHeight="1" spans="1:3">
      <c r="A242" s="6" t="str">
        <f>"3002"</f>
        <v>3002</v>
      </c>
      <c r="B242" s="6" t="str">
        <f>"杨清然"</f>
        <v>杨清然</v>
      </c>
      <c r="C242" s="6" t="str">
        <f>"21300203315"</f>
        <v>21300203315</v>
      </c>
    </row>
    <row r="243" s="1" customFormat="1" ht="18" customHeight="1" spans="1:3">
      <c r="A243" s="6" t="str">
        <f>"3002"</f>
        <v>3002</v>
      </c>
      <c r="B243" s="6" t="str">
        <f>"王森"</f>
        <v>王森</v>
      </c>
      <c r="C243" s="6" t="str">
        <f>"21300207723"</f>
        <v>21300207723</v>
      </c>
    </row>
    <row r="244" s="1" customFormat="1" ht="18" customHeight="1" spans="1:3">
      <c r="A244" s="6" t="str">
        <f>"3002"</f>
        <v>3002</v>
      </c>
      <c r="B244" s="6" t="str">
        <f>"蒋雯雯"</f>
        <v>蒋雯雯</v>
      </c>
      <c r="C244" s="6" t="str">
        <f>"22300202203"</f>
        <v>22300202203</v>
      </c>
    </row>
    <row r="245" s="1" customFormat="1" ht="18" customHeight="1" spans="1:3">
      <c r="A245" s="6" t="str">
        <f>"3002"</f>
        <v>3002</v>
      </c>
      <c r="B245" s="6" t="str">
        <f>"单子川"</f>
        <v>单子川</v>
      </c>
      <c r="C245" s="6" t="str">
        <f>"22300201139"</f>
        <v>22300201139</v>
      </c>
    </row>
    <row r="246" s="1" customFormat="1" ht="18" customHeight="1" spans="1:3">
      <c r="A246" s="6" t="str">
        <f>"3002"</f>
        <v>3002</v>
      </c>
      <c r="B246" s="6" t="str">
        <f>"魏颖"</f>
        <v>魏颖</v>
      </c>
      <c r="C246" s="6" t="str">
        <f>"24300203012"</f>
        <v>24300203012</v>
      </c>
    </row>
    <row r="247" s="1" customFormat="1" ht="18" customHeight="1" spans="1:3">
      <c r="A247" s="6" t="str">
        <f>"3002"</f>
        <v>3002</v>
      </c>
      <c r="B247" s="6" t="str">
        <f>"李晗"</f>
        <v>李晗</v>
      </c>
      <c r="C247" s="6" t="str">
        <f>"25300203133"</f>
        <v>25300203133</v>
      </c>
    </row>
    <row r="248" s="1" customFormat="1" ht="18" customHeight="1" spans="1:3">
      <c r="A248" s="6" t="str">
        <f>"3002"</f>
        <v>3002</v>
      </c>
      <c r="B248" s="6" t="str">
        <f>"李莹铭"</f>
        <v>李莹铭</v>
      </c>
      <c r="C248" s="6" t="str">
        <f>"24300209239"</f>
        <v>24300209239</v>
      </c>
    </row>
    <row r="249" s="1" customFormat="1" ht="18" customHeight="1" spans="1:3">
      <c r="A249" s="6" t="str">
        <f>"3002"</f>
        <v>3002</v>
      </c>
      <c r="B249" s="6" t="str">
        <f>"赵艺锦"</f>
        <v>赵艺锦</v>
      </c>
      <c r="C249" s="6" t="str">
        <f>"24300203508"</f>
        <v>24300203508</v>
      </c>
    </row>
    <row r="250" s="1" customFormat="1" ht="18" customHeight="1" spans="1:3">
      <c r="A250" s="6" t="str">
        <f>"3002"</f>
        <v>3002</v>
      </c>
      <c r="B250" s="6" t="str">
        <f>"阮欣"</f>
        <v>阮欣</v>
      </c>
      <c r="C250" s="6" t="str">
        <f>"21300200503"</f>
        <v>21300200503</v>
      </c>
    </row>
    <row r="251" s="1" customFormat="1" ht="18" customHeight="1" spans="1:3">
      <c r="A251" s="6" t="str">
        <f>"3002"</f>
        <v>3002</v>
      </c>
      <c r="B251" s="6" t="str">
        <f>"杜书香"</f>
        <v>杜书香</v>
      </c>
      <c r="C251" s="6" t="str">
        <f>"21300203627"</f>
        <v>21300203627</v>
      </c>
    </row>
    <row r="252" s="1" customFormat="1" ht="18" customHeight="1" spans="1:3">
      <c r="A252" s="6" t="str">
        <f>"3002"</f>
        <v>3002</v>
      </c>
      <c r="B252" s="6" t="str">
        <f>"孔令丽"</f>
        <v>孔令丽</v>
      </c>
      <c r="C252" s="6" t="str">
        <f>"24300206705"</f>
        <v>24300206705</v>
      </c>
    </row>
    <row r="253" s="1" customFormat="1" ht="18" customHeight="1" spans="1:3">
      <c r="A253" s="6" t="str">
        <f>"3002"</f>
        <v>3002</v>
      </c>
      <c r="B253" s="6" t="str">
        <f>"夏麟鑫"</f>
        <v>夏麟鑫</v>
      </c>
      <c r="C253" s="6" t="str">
        <f>"22300206404"</f>
        <v>22300206404</v>
      </c>
    </row>
    <row r="254" s="1" customFormat="1" ht="18" customHeight="1" spans="1:3">
      <c r="A254" s="6" t="str">
        <f>"3002"</f>
        <v>3002</v>
      </c>
      <c r="B254" s="6" t="str">
        <f>"毕文英"</f>
        <v>毕文英</v>
      </c>
      <c r="C254" s="6" t="str">
        <f>"24300203204"</f>
        <v>24300203204</v>
      </c>
    </row>
    <row r="255" s="1" customFormat="1" ht="18" customHeight="1" spans="1:3">
      <c r="A255" s="6" t="str">
        <f>"3002"</f>
        <v>3002</v>
      </c>
      <c r="B255" s="6" t="str">
        <f>"李志娟"</f>
        <v>李志娟</v>
      </c>
      <c r="C255" s="6" t="str">
        <f>"21300206537"</f>
        <v>21300206537</v>
      </c>
    </row>
    <row r="256" s="1" customFormat="1" ht="18" customHeight="1" spans="1:3">
      <c r="A256" s="6" t="str">
        <f>"3002"</f>
        <v>3002</v>
      </c>
      <c r="B256" s="6" t="str">
        <f>"李晓丽"</f>
        <v>李晓丽</v>
      </c>
      <c r="C256" s="6" t="str">
        <f>"24300206123"</f>
        <v>24300206123</v>
      </c>
    </row>
    <row r="257" s="1" customFormat="1" ht="18" customHeight="1" spans="1:3">
      <c r="A257" s="6" t="str">
        <f>"3002"</f>
        <v>3002</v>
      </c>
      <c r="B257" s="6" t="str">
        <f>"张燕"</f>
        <v>张燕</v>
      </c>
      <c r="C257" s="6" t="str">
        <f>"22300200510"</f>
        <v>22300200510</v>
      </c>
    </row>
    <row r="258" s="1" customFormat="1" ht="18" customHeight="1" spans="1:3">
      <c r="A258" s="6" t="str">
        <f>"3002"</f>
        <v>3002</v>
      </c>
      <c r="B258" s="6" t="str">
        <f>"卢欢欢"</f>
        <v>卢欢欢</v>
      </c>
      <c r="C258" s="6" t="str">
        <f>"21300210540"</f>
        <v>21300210540</v>
      </c>
    </row>
    <row r="259" s="1" customFormat="1" ht="18" customHeight="1" spans="1:3">
      <c r="A259" s="6" t="str">
        <f>"3002"</f>
        <v>3002</v>
      </c>
      <c r="B259" s="6" t="str">
        <f>"高月"</f>
        <v>高月</v>
      </c>
      <c r="C259" s="6" t="str">
        <f>"25300204311"</f>
        <v>25300204311</v>
      </c>
    </row>
    <row r="260" s="1" customFormat="1" ht="18" customHeight="1" spans="1:3">
      <c r="A260" s="6" t="str">
        <f>"3002"</f>
        <v>3002</v>
      </c>
      <c r="B260" s="6" t="str">
        <f>"赵静"</f>
        <v>赵静</v>
      </c>
      <c r="C260" s="6" t="str">
        <f>"21300206411"</f>
        <v>21300206411</v>
      </c>
    </row>
    <row r="261" s="1" customFormat="1" ht="18" customHeight="1" spans="1:3">
      <c r="A261" s="6" t="str">
        <f>"3002"</f>
        <v>3002</v>
      </c>
      <c r="B261" s="6" t="str">
        <f>"曹露"</f>
        <v>曹露</v>
      </c>
      <c r="C261" s="6" t="str">
        <f>"21300203504"</f>
        <v>21300203504</v>
      </c>
    </row>
    <row r="262" s="1" customFormat="1" ht="18" customHeight="1" spans="1:3">
      <c r="A262" s="6" t="str">
        <f>"3002"</f>
        <v>3002</v>
      </c>
      <c r="B262" s="6" t="str">
        <f>"李诗雨"</f>
        <v>李诗雨</v>
      </c>
      <c r="C262" s="6" t="str">
        <f>"24300213903"</f>
        <v>24300213903</v>
      </c>
    </row>
    <row r="263" s="1" customFormat="1" ht="18" customHeight="1" spans="1:3">
      <c r="A263" s="6" t="str">
        <f>"3002"</f>
        <v>3002</v>
      </c>
      <c r="B263" s="6" t="str">
        <f>"樊静雅"</f>
        <v>樊静雅</v>
      </c>
      <c r="C263" s="6" t="str">
        <f>"24300208906"</f>
        <v>24300208906</v>
      </c>
    </row>
    <row r="264" s="1" customFormat="1" ht="18" customHeight="1" spans="1:3">
      <c r="A264" s="6" t="str">
        <f>"3002"</f>
        <v>3002</v>
      </c>
      <c r="B264" s="6" t="str">
        <f>"张亚丽"</f>
        <v>张亚丽</v>
      </c>
      <c r="C264" s="6" t="str">
        <f>"21300209537"</f>
        <v>21300209537</v>
      </c>
    </row>
    <row r="265" s="1" customFormat="1" ht="18" customHeight="1" spans="1:3">
      <c r="A265" s="6" t="str">
        <f>"3002"</f>
        <v>3002</v>
      </c>
      <c r="B265" s="6" t="str">
        <f>"杨梦颖"</f>
        <v>杨梦颖</v>
      </c>
      <c r="C265" s="6" t="str">
        <f>"21300209207"</f>
        <v>21300209207</v>
      </c>
    </row>
    <row r="266" s="1" customFormat="1" ht="18" customHeight="1" spans="1:3">
      <c r="A266" s="6" t="str">
        <f>"3002"</f>
        <v>3002</v>
      </c>
      <c r="B266" s="6" t="str">
        <f>"韩凉"</f>
        <v>韩凉</v>
      </c>
      <c r="C266" s="6" t="str">
        <f>"21300209417"</f>
        <v>21300209417</v>
      </c>
    </row>
    <row r="267" s="1" customFormat="1" ht="18" customHeight="1" spans="1:3">
      <c r="A267" s="6" t="str">
        <f>"3002"</f>
        <v>3002</v>
      </c>
      <c r="B267" s="6" t="str">
        <f>"李婉丽"</f>
        <v>李婉丽</v>
      </c>
      <c r="C267" s="6" t="str">
        <f>"22300203237"</f>
        <v>22300203237</v>
      </c>
    </row>
    <row r="268" s="1" customFormat="1" ht="18" customHeight="1" spans="1:3">
      <c r="A268" s="6" t="str">
        <f>"3002"</f>
        <v>3002</v>
      </c>
      <c r="B268" s="6" t="str">
        <f>"高俊平"</f>
        <v>高俊平</v>
      </c>
      <c r="C268" s="6" t="str">
        <f>"21300203231"</f>
        <v>21300203231</v>
      </c>
    </row>
    <row r="269" s="1" customFormat="1" ht="18" customHeight="1" spans="1:3">
      <c r="A269" s="6" t="str">
        <f>"3002"</f>
        <v>3002</v>
      </c>
      <c r="B269" s="6" t="str">
        <f>"肖峥"</f>
        <v>肖峥</v>
      </c>
      <c r="C269" s="6" t="str">
        <f>"21300202328"</f>
        <v>21300202328</v>
      </c>
    </row>
    <row r="270" s="1" customFormat="1" ht="18" customHeight="1" spans="1:3">
      <c r="A270" s="6" t="str">
        <f>"3002"</f>
        <v>3002</v>
      </c>
      <c r="B270" s="6" t="str">
        <f>"王阳"</f>
        <v>王阳</v>
      </c>
      <c r="C270" s="6" t="str">
        <f>"22300203933"</f>
        <v>22300203933</v>
      </c>
    </row>
    <row r="271" s="1" customFormat="1" ht="18" customHeight="1" spans="1:3">
      <c r="A271" s="6" t="str">
        <f>"3002"</f>
        <v>3002</v>
      </c>
      <c r="B271" s="6" t="str">
        <f>"郭佳"</f>
        <v>郭佳</v>
      </c>
      <c r="C271" s="6" t="str">
        <f>"24300209629"</f>
        <v>24300209629</v>
      </c>
    </row>
    <row r="272" s="1" customFormat="1" ht="18" customHeight="1" spans="1:3">
      <c r="A272" s="6" t="str">
        <f>"3002"</f>
        <v>3002</v>
      </c>
      <c r="B272" s="6" t="str">
        <f>"钱景明"</f>
        <v>钱景明</v>
      </c>
      <c r="C272" s="6" t="str">
        <f>"25300203911"</f>
        <v>25300203911</v>
      </c>
    </row>
    <row r="273" s="1" customFormat="1" ht="18" customHeight="1" spans="1:3">
      <c r="A273" s="6" t="str">
        <f>"3002"</f>
        <v>3002</v>
      </c>
      <c r="B273" s="6" t="str">
        <f>"李怡漫"</f>
        <v>李怡漫</v>
      </c>
      <c r="C273" s="6" t="str">
        <f>"22300204824"</f>
        <v>22300204824</v>
      </c>
    </row>
    <row r="274" s="1" customFormat="1" ht="18" customHeight="1" spans="1:3">
      <c r="A274" s="6" t="str">
        <f>"3002"</f>
        <v>3002</v>
      </c>
      <c r="B274" s="6" t="str">
        <f>"李川"</f>
        <v>李川</v>
      </c>
      <c r="C274" s="6" t="str">
        <f>"24300211412"</f>
        <v>24300211412</v>
      </c>
    </row>
    <row r="275" s="1" customFormat="1" ht="18" customHeight="1" spans="1:3">
      <c r="A275" s="6" t="str">
        <f>"3002"</f>
        <v>3002</v>
      </c>
      <c r="B275" s="6" t="str">
        <f>"张新怡"</f>
        <v>张新怡</v>
      </c>
      <c r="C275" s="6" t="str">
        <f>"24300212833"</f>
        <v>24300212833</v>
      </c>
    </row>
    <row r="276" s="1" customFormat="1" ht="18" customHeight="1" spans="1:3">
      <c r="A276" s="6" t="str">
        <f>"3002"</f>
        <v>3002</v>
      </c>
      <c r="B276" s="6" t="str">
        <f>"尹甜"</f>
        <v>尹甜</v>
      </c>
      <c r="C276" s="6" t="str">
        <f>"21300201138"</f>
        <v>21300201138</v>
      </c>
    </row>
    <row r="277" s="1" customFormat="1" ht="18" customHeight="1" spans="1:3">
      <c r="A277" s="6" t="str">
        <f>"3002"</f>
        <v>3002</v>
      </c>
      <c r="B277" s="6" t="str">
        <f>"吉志亦"</f>
        <v>吉志亦</v>
      </c>
      <c r="C277" s="6" t="str">
        <f>"22300204006"</f>
        <v>22300204006</v>
      </c>
    </row>
    <row r="278" s="1" customFormat="1" ht="18" customHeight="1" spans="1:3">
      <c r="A278" s="6" t="str">
        <f>"3002"</f>
        <v>3002</v>
      </c>
      <c r="B278" s="6" t="str">
        <f>"刘蒙允"</f>
        <v>刘蒙允</v>
      </c>
      <c r="C278" s="6" t="str">
        <f>"22300204407"</f>
        <v>22300204407</v>
      </c>
    </row>
    <row r="279" s="1" customFormat="1" ht="18" customHeight="1" spans="1:3">
      <c r="A279" s="6" t="str">
        <f>"3002"</f>
        <v>3002</v>
      </c>
      <c r="B279" s="6" t="str">
        <f>"张银"</f>
        <v>张银</v>
      </c>
      <c r="C279" s="6" t="str">
        <f>"25300202018"</f>
        <v>25300202018</v>
      </c>
    </row>
    <row r="280" s="1" customFormat="1" ht="18" customHeight="1" spans="1:3">
      <c r="A280" s="6" t="str">
        <f>"3002"</f>
        <v>3002</v>
      </c>
      <c r="B280" s="6" t="str">
        <f>"徐婷婷"</f>
        <v>徐婷婷</v>
      </c>
      <c r="C280" s="6" t="str">
        <f>"24300203327"</f>
        <v>24300203327</v>
      </c>
    </row>
    <row r="281" s="1" customFormat="1" ht="18" customHeight="1" spans="1:3">
      <c r="A281" s="6" t="str">
        <f>"3002"</f>
        <v>3002</v>
      </c>
      <c r="B281" s="6" t="str">
        <f>"何闯"</f>
        <v>何闯</v>
      </c>
      <c r="C281" s="6" t="str">
        <f>"21300206303"</f>
        <v>21300206303</v>
      </c>
    </row>
    <row r="282" s="1" customFormat="1" ht="18" customHeight="1" spans="1:3">
      <c r="A282" s="6" t="str">
        <f>"3002"</f>
        <v>3002</v>
      </c>
      <c r="B282" s="6" t="str">
        <f>"宋春芝"</f>
        <v>宋春芝</v>
      </c>
      <c r="C282" s="6" t="str">
        <f>"24300204836"</f>
        <v>24300204836</v>
      </c>
    </row>
    <row r="283" s="1" customFormat="1" ht="18" customHeight="1" spans="1:3">
      <c r="A283" s="6" t="str">
        <f>"3002"</f>
        <v>3002</v>
      </c>
      <c r="B283" s="6" t="str">
        <f>"苑清雲"</f>
        <v>苑清雲</v>
      </c>
      <c r="C283" s="6" t="str">
        <f>"21300205231"</f>
        <v>21300205231</v>
      </c>
    </row>
    <row r="284" s="1" customFormat="1" ht="18" customHeight="1" spans="1:3">
      <c r="A284" s="6" t="str">
        <f>"3002"</f>
        <v>3002</v>
      </c>
      <c r="B284" s="6" t="str">
        <f>"张婉怡"</f>
        <v>张婉怡</v>
      </c>
      <c r="C284" s="6" t="str">
        <f>"22300200814"</f>
        <v>22300200814</v>
      </c>
    </row>
    <row r="285" s="1" customFormat="1" ht="18" customHeight="1" spans="1:3">
      <c r="A285" s="6" t="str">
        <f>"3002"</f>
        <v>3002</v>
      </c>
      <c r="B285" s="6" t="str">
        <f>"刘怡君"</f>
        <v>刘怡君</v>
      </c>
      <c r="C285" s="6" t="str">
        <f>"25300205702"</f>
        <v>25300205702</v>
      </c>
    </row>
    <row r="286" s="1" customFormat="1" ht="18" customHeight="1" spans="1:3">
      <c r="A286" s="6" t="str">
        <f>"3002"</f>
        <v>3002</v>
      </c>
      <c r="B286" s="6" t="str">
        <f>"李晓雨"</f>
        <v>李晓雨</v>
      </c>
      <c r="C286" s="6" t="str">
        <f>"25300206825"</f>
        <v>25300206825</v>
      </c>
    </row>
    <row r="287" s="1" customFormat="1" ht="18" customHeight="1" spans="1:3">
      <c r="A287" s="6" t="str">
        <f>"3002"</f>
        <v>3002</v>
      </c>
      <c r="B287" s="6" t="str">
        <f>"魏雪连"</f>
        <v>魏雪连</v>
      </c>
      <c r="C287" s="6" t="str">
        <f>"24300213930"</f>
        <v>24300213930</v>
      </c>
    </row>
    <row r="288" s="1" customFormat="1" ht="18" customHeight="1" spans="1:3">
      <c r="A288" s="6" t="str">
        <f>"3002"</f>
        <v>3002</v>
      </c>
      <c r="B288" s="6" t="str">
        <f>"李靖"</f>
        <v>李靖</v>
      </c>
      <c r="C288" s="6" t="str">
        <f>"21300210519"</f>
        <v>21300210519</v>
      </c>
    </row>
    <row r="289" s="1" customFormat="1" ht="18" customHeight="1" spans="1:3">
      <c r="A289" s="6" t="str">
        <f>"3002"</f>
        <v>3002</v>
      </c>
      <c r="B289" s="6" t="str">
        <f>"张萌萌"</f>
        <v>张萌萌</v>
      </c>
      <c r="C289" s="6" t="str">
        <f>"21300209540"</f>
        <v>21300209540</v>
      </c>
    </row>
    <row r="290" s="1" customFormat="1" ht="18" customHeight="1" spans="1:3">
      <c r="A290" s="6" t="str">
        <f>"3002"</f>
        <v>3002</v>
      </c>
      <c r="B290" s="6" t="str">
        <f>"曹梦茹"</f>
        <v>曹梦茹</v>
      </c>
      <c r="C290" s="6" t="str">
        <f>"21300200519"</f>
        <v>21300200519</v>
      </c>
    </row>
    <row r="291" s="1" customFormat="1" ht="18" customHeight="1" spans="1:3">
      <c r="A291" s="6" t="str">
        <f>"3003"</f>
        <v>3003</v>
      </c>
      <c r="B291" s="6" t="str">
        <f>"陈星宇"</f>
        <v>陈星宇</v>
      </c>
      <c r="C291" s="6" t="str">
        <f>"21300304826"</f>
        <v>21300304826</v>
      </c>
    </row>
    <row r="292" s="1" customFormat="1" ht="18" customHeight="1" spans="1:3">
      <c r="A292" s="6" t="str">
        <f>"3003"</f>
        <v>3003</v>
      </c>
      <c r="B292" s="6" t="str">
        <f>"张婷婷"</f>
        <v>张婷婷</v>
      </c>
      <c r="C292" s="6" t="str">
        <f>"25300301835"</f>
        <v>25300301835</v>
      </c>
    </row>
    <row r="293" s="1" customFormat="1" ht="18" customHeight="1" spans="1:3">
      <c r="A293" s="6" t="str">
        <f>"3003"</f>
        <v>3003</v>
      </c>
      <c r="B293" s="6" t="str">
        <f>"常佳佳"</f>
        <v>常佳佳</v>
      </c>
      <c r="C293" s="6" t="str">
        <f>"22300300407"</f>
        <v>22300300407</v>
      </c>
    </row>
    <row r="294" s="1" customFormat="1" ht="18" customHeight="1" spans="1:3">
      <c r="A294" s="6" t="str">
        <f>"3003"</f>
        <v>3003</v>
      </c>
      <c r="B294" s="6" t="str">
        <f>"魏玉欣"</f>
        <v>魏玉欣</v>
      </c>
      <c r="C294" s="6" t="str">
        <f>"22300305812"</f>
        <v>22300305812</v>
      </c>
    </row>
    <row r="295" s="1" customFormat="1" ht="18" customHeight="1" spans="1:3">
      <c r="A295" s="6" t="str">
        <f>"3003"</f>
        <v>3003</v>
      </c>
      <c r="B295" s="6" t="str">
        <f>"王丽兢"</f>
        <v>王丽兢</v>
      </c>
      <c r="C295" s="6" t="str">
        <f>"24300308929"</f>
        <v>24300308929</v>
      </c>
    </row>
    <row r="296" s="1" customFormat="1" ht="18" customHeight="1" spans="1:3">
      <c r="A296" s="6" t="str">
        <f>"3003"</f>
        <v>3003</v>
      </c>
      <c r="B296" s="6" t="str">
        <f>"赵聪韵"</f>
        <v>赵聪韵</v>
      </c>
      <c r="C296" s="6" t="str">
        <f>"24300311329"</f>
        <v>24300311329</v>
      </c>
    </row>
    <row r="297" s="1" customFormat="1" ht="18" customHeight="1" spans="1:3">
      <c r="A297" s="6" t="str">
        <f>"3003"</f>
        <v>3003</v>
      </c>
      <c r="B297" s="6" t="str">
        <f>"王培"</f>
        <v>王培</v>
      </c>
      <c r="C297" s="6" t="str">
        <f>"21300304328"</f>
        <v>21300304328</v>
      </c>
    </row>
    <row r="298" s="1" customFormat="1" ht="18" customHeight="1" spans="1:3">
      <c r="A298" s="6" t="str">
        <f>"3003"</f>
        <v>3003</v>
      </c>
      <c r="B298" s="6" t="str">
        <f>"施梦雅"</f>
        <v>施梦雅</v>
      </c>
      <c r="C298" s="6" t="str">
        <f>"22300300313"</f>
        <v>22300300313</v>
      </c>
    </row>
    <row r="299" s="1" customFormat="1" ht="18" customHeight="1" spans="1:3">
      <c r="A299" s="6" t="str">
        <f>"3003"</f>
        <v>3003</v>
      </c>
      <c r="B299" s="6" t="str">
        <f>"赵倩倩"</f>
        <v>赵倩倩</v>
      </c>
      <c r="C299" s="6" t="str">
        <f>"23300300635"</f>
        <v>23300300635</v>
      </c>
    </row>
    <row r="300" s="1" customFormat="1" ht="18" customHeight="1" spans="1:3">
      <c r="A300" s="6" t="str">
        <f>"3003"</f>
        <v>3003</v>
      </c>
      <c r="B300" s="6" t="str">
        <f>"茹朋萍"</f>
        <v>茹朋萍</v>
      </c>
      <c r="C300" s="6" t="str">
        <f>"23300301216"</f>
        <v>23300301216</v>
      </c>
    </row>
    <row r="301" s="1" customFormat="1" ht="18" customHeight="1" spans="1:3">
      <c r="A301" s="6" t="str">
        <f>"3003"</f>
        <v>3003</v>
      </c>
      <c r="B301" s="6" t="str">
        <f>"彭艳红"</f>
        <v>彭艳红</v>
      </c>
      <c r="C301" s="6" t="str">
        <f>"21300301218"</f>
        <v>21300301218</v>
      </c>
    </row>
    <row r="302" s="1" customFormat="1" ht="18" customHeight="1" spans="1:3">
      <c r="A302" s="6" t="str">
        <f>"3003"</f>
        <v>3003</v>
      </c>
      <c r="B302" s="6" t="str">
        <f>"杨阳"</f>
        <v>杨阳</v>
      </c>
      <c r="C302" s="6" t="str">
        <f>"25300304103"</f>
        <v>25300304103</v>
      </c>
    </row>
    <row r="303" s="1" customFormat="1" ht="18" customHeight="1" spans="1:3">
      <c r="A303" s="6" t="str">
        <f>"3003"</f>
        <v>3003</v>
      </c>
      <c r="B303" s="6" t="str">
        <f>"王雨思"</f>
        <v>王雨思</v>
      </c>
      <c r="C303" s="6" t="str">
        <f>"22300306130"</f>
        <v>22300306130</v>
      </c>
    </row>
    <row r="304" s="1" customFormat="1" ht="18" customHeight="1" spans="1:3">
      <c r="A304" s="6" t="str">
        <f>"3003"</f>
        <v>3003</v>
      </c>
      <c r="B304" s="6" t="str">
        <f>"李宁宁"</f>
        <v>李宁宁</v>
      </c>
      <c r="C304" s="6" t="str">
        <f>"22300302727"</f>
        <v>22300302727</v>
      </c>
    </row>
    <row r="305" s="1" customFormat="1" ht="18" customHeight="1" spans="1:3">
      <c r="A305" s="6" t="str">
        <f>"3003"</f>
        <v>3003</v>
      </c>
      <c r="B305" s="6" t="str">
        <f>"王燕燕"</f>
        <v>王燕燕</v>
      </c>
      <c r="C305" s="6" t="str">
        <f>"23300301419"</f>
        <v>23300301419</v>
      </c>
    </row>
    <row r="306" s="1" customFormat="1" ht="18" customHeight="1" spans="1:3">
      <c r="A306" s="6" t="str">
        <f>"3004"</f>
        <v>3004</v>
      </c>
      <c r="B306" s="6" t="str">
        <f>"张雯一"</f>
        <v>张雯一</v>
      </c>
      <c r="C306" s="6" t="str">
        <f>"24300409532"</f>
        <v>24300409532</v>
      </c>
    </row>
    <row r="307" s="1" customFormat="1" ht="18" customHeight="1" spans="1:3">
      <c r="A307" s="6" t="str">
        <f>"3004"</f>
        <v>3004</v>
      </c>
      <c r="B307" s="6" t="str">
        <f>"曹梦雅"</f>
        <v>曹梦雅</v>
      </c>
      <c r="C307" s="6" t="str">
        <f>"25300401918"</f>
        <v>25300401918</v>
      </c>
    </row>
    <row r="308" s="1" customFormat="1" ht="18" customHeight="1" spans="1:3">
      <c r="A308" s="6" t="str">
        <f>"3004"</f>
        <v>3004</v>
      </c>
      <c r="B308" s="6" t="str">
        <f>"金森"</f>
        <v>金森</v>
      </c>
      <c r="C308" s="6" t="str">
        <f>"24300406921"</f>
        <v>24300406921</v>
      </c>
    </row>
    <row r="309" s="1" customFormat="1" ht="18" customHeight="1" spans="1:3">
      <c r="A309" s="6" t="str">
        <f>"3004"</f>
        <v>3004</v>
      </c>
      <c r="B309" s="6" t="str">
        <f>"温莹莹"</f>
        <v>温莹莹</v>
      </c>
      <c r="C309" s="6" t="str">
        <f>"21300408226"</f>
        <v>21300408226</v>
      </c>
    </row>
    <row r="310" s="1" customFormat="1" ht="18" customHeight="1" spans="1:3">
      <c r="A310" s="6" t="str">
        <f>"3004"</f>
        <v>3004</v>
      </c>
      <c r="B310" s="6" t="str">
        <f>"陈圆圆"</f>
        <v>陈圆圆</v>
      </c>
      <c r="C310" s="6" t="str">
        <f>"25300402823"</f>
        <v>25300402823</v>
      </c>
    </row>
    <row r="311" s="1" customFormat="1" ht="18" customHeight="1" spans="1:3">
      <c r="A311" s="6" t="str">
        <f>"3004"</f>
        <v>3004</v>
      </c>
      <c r="B311" s="6" t="str">
        <f>"张灵翠"</f>
        <v>张灵翠</v>
      </c>
      <c r="C311" s="6" t="str">
        <f>"22300400505"</f>
        <v>22300400505</v>
      </c>
    </row>
    <row r="312" s="1" customFormat="1" ht="18" customHeight="1" spans="1:3">
      <c r="A312" s="6" t="str">
        <f>"3004"</f>
        <v>3004</v>
      </c>
      <c r="B312" s="6" t="str">
        <f>"陈俊"</f>
        <v>陈俊</v>
      </c>
      <c r="C312" s="6" t="str">
        <f>"24300405133"</f>
        <v>24300405133</v>
      </c>
    </row>
    <row r="313" s="1" customFormat="1" ht="18" customHeight="1" spans="1:3">
      <c r="A313" s="6" t="str">
        <f>"3004"</f>
        <v>3004</v>
      </c>
      <c r="B313" s="6" t="str">
        <f>"许壮范"</f>
        <v>许壮范</v>
      </c>
      <c r="C313" s="6" t="str">
        <f>"21300403030"</f>
        <v>21300403030</v>
      </c>
    </row>
    <row r="314" s="1" customFormat="1" ht="18" customHeight="1" spans="1:3">
      <c r="A314" s="6" t="str">
        <f>"3004"</f>
        <v>3004</v>
      </c>
      <c r="B314" s="6" t="str">
        <f>"吴亚宁"</f>
        <v>吴亚宁</v>
      </c>
      <c r="C314" s="6" t="str">
        <f>"21300401740"</f>
        <v>21300401740</v>
      </c>
    </row>
    <row r="315" s="1" customFormat="1" ht="18" customHeight="1" spans="1:3">
      <c r="A315" s="6" t="str">
        <f>"3004"</f>
        <v>3004</v>
      </c>
      <c r="B315" s="6" t="str">
        <f>"杨红"</f>
        <v>杨红</v>
      </c>
      <c r="C315" s="6" t="str">
        <f>"24300407703"</f>
        <v>24300407703</v>
      </c>
    </row>
    <row r="316" s="1" customFormat="1" ht="18" customHeight="1" spans="1:3">
      <c r="A316" s="6" t="str">
        <f>"3004"</f>
        <v>3004</v>
      </c>
      <c r="B316" s="6" t="str">
        <f>"宋龙飞"</f>
        <v>宋龙飞</v>
      </c>
      <c r="C316" s="6" t="str">
        <f>"24300406419"</f>
        <v>24300406419</v>
      </c>
    </row>
    <row r="317" s="1" customFormat="1" ht="18" customHeight="1" spans="1:3">
      <c r="A317" s="6" t="str">
        <f>"3004"</f>
        <v>3004</v>
      </c>
      <c r="B317" s="6" t="str">
        <f>"李倩倩"</f>
        <v>李倩倩</v>
      </c>
      <c r="C317" s="6" t="str">
        <f>"21300405139"</f>
        <v>21300405139</v>
      </c>
    </row>
    <row r="318" s="1" customFormat="1" ht="18" customHeight="1" spans="1:3">
      <c r="A318" s="6" t="str">
        <f>"3004"</f>
        <v>3004</v>
      </c>
      <c r="B318" s="6" t="str">
        <f>"任志盛"</f>
        <v>任志盛</v>
      </c>
      <c r="C318" s="6" t="str">
        <f>"21300403625"</f>
        <v>21300403625</v>
      </c>
    </row>
    <row r="319" s="1" customFormat="1" ht="18" customHeight="1" spans="1:3">
      <c r="A319" s="6" t="str">
        <f>"3004"</f>
        <v>3004</v>
      </c>
      <c r="B319" s="6" t="str">
        <f>"薛春鹏"</f>
        <v>薛春鹏</v>
      </c>
      <c r="C319" s="6" t="str">
        <f>"24300408907"</f>
        <v>24300408907</v>
      </c>
    </row>
    <row r="320" s="1" customFormat="1" ht="18" customHeight="1" spans="1:3">
      <c r="A320" s="6" t="str">
        <f>"3004"</f>
        <v>3004</v>
      </c>
      <c r="B320" s="6" t="str">
        <f>"张雯倩"</f>
        <v>张雯倩</v>
      </c>
      <c r="C320" s="6" t="str">
        <f>"23300400111"</f>
        <v>23300400111</v>
      </c>
    </row>
    <row r="321" s="1" customFormat="1" ht="18" customHeight="1" spans="1:3">
      <c r="A321" s="6" t="str">
        <f>"3004"</f>
        <v>3004</v>
      </c>
      <c r="B321" s="6" t="str">
        <f>"王利娜"</f>
        <v>王利娜</v>
      </c>
      <c r="C321" s="6" t="str">
        <f>"22300402507"</f>
        <v>22300402507</v>
      </c>
    </row>
    <row r="322" s="1" customFormat="1" ht="18" customHeight="1" spans="1:3">
      <c r="A322" s="6" t="str">
        <f>"3005"</f>
        <v>3005</v>
      </c>
      <c r="B322" s="6" t="str">
        <f>"贾爽娜"</f>
        <v>贾爽娜</v>
      </c>
      <c r="C322" s="6" t="str">
        <f>"21300506812"</f>
        <v>21300506812</v>
      </c>
    </row>
    <row r="323" s="1" customFormat="1" ht="18" customHeight="1" spans="1:3">
      <c r="A323" s="6" t="str">
        <f>"3005"</f>
        <v>3005</v>
      </c>
      <c r="B323" s="6" t="str">
        <f>"封鑫"</f>
        <v>封鑫</v>
      </c>
      <c r="C323" s="6" t="str">
        <f>"24300514416"</f>
        <v>24300514416</v>
      </c>
    </row>
    <row r="324" s="1" customFormat="1" ht="18" customHeight="1" spans="1:3">
      <c r="A324" s="6" t="str">
        <f>"3005"</f>
        <v>3005</v>
      </c>
      <c r="B324" s="6" t="str">
        <f>"黄娅雯"</f>
        <v>黄娅雯</v>
      </c>
      <c r="C324" s="6" t="str">
        <f>"24300504029"</f>
        <v>24300504029</v>
      </c>
    </row>
    <row r="325" s="1" customFormat="1" ht="18" customHeight="1" spans="1:3">
      <c r="A325" s="6" t="str">
        <f>"3005"</f>
        <v>3005</v>
      </c>
      <c r="B325" s="6" t="str">
        <f>"张涵"</f>
        <v>张涵</v>
      </c>
      <c r="C325" s="6" t="str">
        <f>"24300508502"</f>
        <v>24300508502</v>
      </c>
    </row>
    <row r="326" s="1" customFormat="1" ht="18" customHeight="1" spans="1:3">
      <c r="A326" s="6" t="str">
        <f>"3005"</f>
        <v>3005</v>
      </c>
      <c r="B326" s="6" t="str">
        <f>"王钤"</f>
        <v>王钤</v>
      </c>
      <c r="C326" s="6" t="str">
        <f>"24300502934"</f>
        <v>24300502934</v>
      </c>
    </row>
    <row r="327" s="1" customFormat="1" ht="18" customHeight="1" spans="1:3">
      <c r="A327" s="6" t="str">
        <f>"3005"</f>
        <v>3005</v>
      </c>
      <c r="B327" s="6" t="str">
        <f>"贺微"</f>
        <v>贺微</v>
      </c>
      <c r="C327" s="6" t="str">
        <f>"21300501331"</f>
        <v>21300501331</v>
      </c>
    </row>
    <row r="328" s="1" customFormat="1" ht="18" customHeight="1" spans="1:3">
      <c r="A328" s="6" t="str">
        <f>"3005"</f>
        <v>3005</v>
      </c>
      <c r="B328" s="6" t="str">
        <f>"刘幸"</f>
        <v>刘幸</v>
      </c>
      <c r="C328" s="6" t="str">
        <f>"22300504231"</f>
        <v>22300504231</v>
      </c>
    </row>
    <row r="329" s="1" customFormat="1" ht="18" customHeight="1" spans="1:3">
      <c r="A329" s="6" t="str">
        <f>"3005"</f>
        <v>3005</v>
      </c>
      <c r="B329" s="6" t="str">
        <f>"陈少平"</f>
        <v>陈少平</v>
      </c>
      <c r="C329" s="6" t="str">
        <f>"24300509824"</f>
        <v>24300509824</v>
      </c>
    </row>
    <row r="330" s="1" customFormat="1" ht="18" customHeight="1" spans="1:3">
      <c r="A330" s="6" t="str">
        <f>"3005"</f>
        <v>3005</v>
      </c>
      <c r="B330" s="6" t="str">
        <f>"冯慧"</f>
        <v>冯慧</v>
      </c>
      <c r="C330" s="6" t="str">
        <f>"25300503602"</f>
        <v>25300503602</v>
      </c>
    </row>
    <row r="331" s="1" customFormat="1" ht="18" customHeight="1" spans="1:3">
      <c r="A331" s="6" t="str">
        <f>"3005"</f>
        <v>3005</v>
      </c>
      <c r="B331" s="6" t="str">
        <f>"陈佳宝"</f>
        <v>陈佳宝</v>
      </c>
      <c r="C331" s="6" t="str">
        <f>"22300503103"</f>
        <v>22300503103</v>
      </c>
    </row>
    <row r="332" s="1" customFormat="1" ht="18" customHeight="1" spans="1:3">
      <c r="A332" s="6" t="str">
        <f>"3005"</f>
        <v>3005</v>
      </c>
      <c r="B332" s="6" t="str">
        <f>"周薇"</f>
        <v>周薇</v>
      </c>
      <c r="C332" s="6" t="str">
        <f>"25300501728"</f>
        <v>25300501728</v>
      </c>
    </row>
    <row r="333" s="1" customFormat="1" ht="18" customHeight="1" spans="1:3">
      <c r="A333" s="6" t="str">
        <f>"3005"</f>
        <v>3005</v>
      </c>
      <c r="B333" s="6" t="str">
        <f>"邱珊珊"</f>
        <v>邱珊珊</v>
      </c>
      <c r="C333" s="6" t="str">
        <f>"24300511734"</f>
        <v>24300511734</v>
      </c>
    </row>
    <row r="334" s="1" customFormat="1" ht="18" customHeight="1" spans="1:3">
      <c r="A334" s="6" t="str">
        <f>"3005"</f>
        <v>3005</v>
      </c>
      <c r="B334" s="6" t="str">
        <f>"刘元晶晶"</f>
        <v>刘元晶晶</v>
      </c>
      <c r="C334" s="6" t="str">
        <f>"22300505638"</f>
        <v>22300505638</v>
      </c>
    </row>
    <row r="335" s="1" customFormat="1" ht="18" customHeight="1" spans="1:3">
      <c r="A335" s="6" t="str">
        <f>"3005"</f>
        <v>3005</v>
      </c>
      <c r="B335" s="6" t="str">
        <f>"樊星"</f>
        <v>樊星</v>
      </c>
      <c r="C335" s="6" t="str">
        <f>"21300508715"</f>
        <v>21300508715</v>
      </c>
    </row>
    <row r="336" s="1" customFormat="1" ht="18" customHeight="1" spans="1:3">
      <c r="A336" s="6" t="str">
        <f>"3006"</f>
        <v>3006</v>
      </c>
      <c r="B336" s="6" t="str">
        <f>"顿志祎"</f>
        <v>顿志祎</v>
      </c>
      <c r="C336" s="6" t="str">
        <f>"24300603209"</f>
        <v>24300603209</v>
      </c>
    </row>
    <row r="337" s="1" customFormat="1" ht="18" customHeight="1" spans="1:3">
      <c r="A337" s="6" t="str">
        <f>"3006"</f>
        <v>3006</v>
      </c>
      <c r="B337" s="6" t="str">
        <f>"嘉茹"</f>
        <v>嘉茹</v>
      </c>
      <c r="C337" s="6" t="str">
        <f>"24300600236"</f>
        <v>24300600236</v>
      </c>
    </row>
    <row r="338" s="1" customFormat="1" ht="18" customHeight="1" spans="1:3">
      <c r="A338" s="6" t="str">
        <f>"3006"</f>
        <v>3006</v>
      </c>
      <c r="B338" s="6" t="str">
        <f>"杨宜凡"</f>
        <v>杨宜凡</v>
      </c>
      <c r="C338" s="6" t="str">
        <f>"23300602320"</f>
        <v>23300602320</v>
      </c>
    </row>
    <row r="339" s="1" customFormat="1" ht="18" customHeight="1" spans="1:3">
      <c r="A339" s="6" t="str">
        <f>"3006"</f>
        <v>3006</v>
      </c>
      <c r="B339" s="6" t="str">
        <f>"姜尊"</f>
        <v>姜尊</v>
      </c>
      <c r="C339" s="6" t="str">
        <f>"23300601403"</f>
        <v>23300601403</v>
      </c>
    </row>
    <row r="340" s="1" customFormat="1" ht="18" customHeight="1" spans="1:3">
      <c r="A340" s="6" t="str">
        <f>"3006"</f>
        <v>3006</v>
      </c>
      <c r="B340" s="6" t="str">
        <f>"张柯静"</f>
        <v>张柯静</v>
      </c>
      <c r="C340" s="6" t="str">
        <f>"23300602529"</f>
        <v>23300602529</v>
      </c>
    </row>
    <row r="341" s="1" customFormat="1" ht="18" customHeight="1" spans="1:3">
      <c r="A341" s="6" t="str">
        <f>"3006"</f>
        <v>3006</v>
      </c>
      <c r="B341" s="6" t="str">
        <f>"张亚秋"</f>
        <v>张亚秋</v>
      </c>
      <c r="C341" s="6" t="str">
        <f>"25300604038"</f>
        <v>25300604038</v>
      </c>
    </row>
    <row r="342" s="1" customFormat="1" ht="18" customHeight="1" spans="1:3">
      <c r="A342" s="6" t="str">
        <f>"3006"</f>
        <v>3006</v>
      </c>
      <c r="B342" s="6" t="str">
        <f>"崔璇"</f>
        <v>崔璇</v>
      </c>
      <c r="C342" s="6" t="str">
        <f>"25300600616"</f>
        <v>25300600616</v>
      </c>
    </row>
    <row r="343" s="1" customFormat="1" ht="18" customHeight="1" spans="1:3">
      <c r="A343" s="6" t="str">
        <f>"3006"</f>
        <v>3006</v>
      </c>
      <c r="B343" s="6" t="str">
        <f>"赵紫亦"</f>
        <v>赵紫亦</v>
      </c>
      <c r="C343" s="6" t="str">
        <f>"21300600628"</f>
        <v>21300600628</v>
      </c>
    </row>
    <row r="344" s="1" customFormat="1" ht="18" customHeight="1" spans="1:3">
      <c r="A344" s="6" t="str">
        <f>"3006"</f>
        <v>3006</v>
      </c>
      <c r="B344" s="6" t="str">
        <f>"张帆"</f>
        <v>张帆</v>
      </c>
      <c r="C344" s="6" t="str">
        <f>"24300606819"</f>
        <v>24300606819</v>
      </c>
    </row>
    <row r="345" s="1" customFormat="1" ht="18" customHeight="1" spans="1:3">
      <c r="A345" s="6" t="str">
        <f>"3006"</f>
        <v>3006</v>
      </c>
      <c r="B345" s="6" t="str">
        <f>"阎淑贤"</f>
        <v>阎淑贤</v>
      </c>
      <c r="C345" s="6" t="str">
        <f>"21300604430"</f>
        <v>21300604430</v>
      </c>
    </row>
    <row r="346" s="1" customFormat="1" ht="18" customHeight="1" spans="1:3">
      <c r="A346" s="6" t="str">
        <f>"3006"</f>
        <v>3006</v>
      </c>
      <c r="B346" s="6" t="str">
        <f>"张露月"</f>
        <v>张露月</v>
      </c>
      <c r="C346" s="6" t="str">
        <f>"22300605923"</f>
        <v>22300605923</v>
      </c>
    </row>
    <row r="347" s="1" customFormat="1" ht="18" customHeight="1" spans="1:3">
      <c r="A347" s="6" t="str">
        <f>"3006"</f>
        <v>3006</v>
      </c>
      <c r="B347" s="6" t="str">
        <f>"徐屾"</f>
        <v>徐屾</v>
      </c>
      <c r="C347" s="6" t="str">
        <f>"25300601838"</f>
        <v>25300601838</v>
      </c>
    </row>
    <row r="348" s="1" customFormat="1" ht="18" customHeight="1" spans="1:3">
      <c r="A348" s="6" t="str">
        <f>"3006"</f>
        <v>3006</v>
      </c>
      <c r="B348" s="6" t="str">
        <f>"朱自立"</f>
        <v>朱自立</v>
      </c>
      <c r="C348" s="6" t="str">
        <f>"24300609627"</f>
        <v>24300609627</v>
      </c>
    </row>
    <row r="349" s="1" customFormat="1" ht="18" customHeight="1" spans="1:3">
      <c r="A349" s="6" t="str">
        <f>"3007"</f>
        <v>3007</v>
      </c>
      <c r="B349" s="6" t="str">
        <f>"张尹"</f>
        <v>张尹</v>
      </c>
      <c r="C349" s="6" t="str">
        <f>"21300709704"</f>
        <v>21300709704</v>
      </c>
    </row>
    <row r="350" s="1" customFormat="1" ht="18" customHeight="1" spans="1:3">
      <c r="A350" s="6" t="str">
        <f>"3007"</f>
        <v>3007</v>
      </c>
      <c r="B350" s="6" t="str">
        <f>"赵奕茹"</f>
        <v>赵奕茹</v>
      </c>
      <c r="C350" s="6" t="str">
        <f>"24300711129"</f>
        <v>24300711129</v>
      </c>
    </row>
    <row r="351" s="1" customFormat="1" ht="18" customHeight="1" spans="1:3">
      <c r="A351" s="6" t="str">
        <f>"3007"</f>
        <v>3007</v>
      </c>
      <c r="B351" s="6" t="str">
        <f>"刘园兵"</f>
        <v>刘园兵</v>
      </c>
      <c r="C351" s="6" t="str">
        <f>"23300701124"</f>
        <v>23300701124</v>
      </c>
    </row>
    <row r="352" s="1" customFormat="1" ht="18" customHeight="1" spans="1:3">
      <c r="A352" s="6" t="str">
        <f>"3008"</f>
        <v>3008</v>
      </c>
      <c r="B352" s="6" t="str">
        <f>"孔丽"</f>
        <v>孔丽</v>
      </c>
      <c r="C352" s="6" t="str">
        <f>"23300800214"</f>
        <v>23300800214</v>
      </c>
    </row>
    <row r="353" s="1" customFormat="1" ht="18" customHeight="1" spans="1:3">
      <c r="A353" s="6" t="str">
        <f>"3008"</f>
        <v>3008</v>
      </c>
      <c r="B353" s="6" t="str">
        <f>"黄静如"</f>
        <v>黄静如</v>
      </c>
      <c r="C353" s="6" t="str">
        <f>"21300800633"</f>
        <v>21300800633</v>
      </c>
    </row>
    <row r="354" s="1" customFormat="1" ht="18" customHeight="1" spans="1:3">
      <c r="A354" s="6" t="str">
        <f>"3008"</f>
        <v>3008</v>
      </c>
      <c r="B354" s="6" t="str">
        <f>"王仲乐"</f>
        <v>王仲乐</v>
      </c>
      <c r="C354" s="6" t="str">
        <f>"23300803231"</f>
        <v>23300803231</v>
      </c>
    </row>
    <row r="355" s="1" customFormat="1" ht="18" customHeight="1" spans="1:3">
      <c r="A355" s="6" t="str">
        <f>"4001"</f>
        <v>4001</v>
      </c>
      <c r="B355" s="6" t="str">
        <f>"季法青"</f>
        <v>季法青</v>
      </c>
      <c r="C355" s="6" t="str">
        <f>"24400114017"</f>
        <v>24400114017</v>
      </c>
    </row>
    <row r="356" s="1" customFormat="1" ht="18" customHeight="1" spans="1:3">
      <c r="A356" s="6" t="str">
        <f>"4001"</f>
        <v>4001</v>
      </c>
      <c r="B356" s="6" t="str">
        <f>"乔滨"</f>
        <v>乔滨</v>
      </c>
      <c r="C356" s="6" t="str">
        <f>"24400108524"</f>
        <v>24400108524</v>
      </c>
    </row>
    <row r="357" s="1" customFormat="1" ht="18" customHeight="1" spans="1:3">
      <c r="A357" s="6" t="str">
        <f>"4001"</f>
        <v>4001</v>
      </c>
      <c r="B357" s="6" t="str">
        <f>"罗锡"</f>
        <v>罗锡</v>
      </c>
      <c r="C357" s="6" t="str">
        <f>"25400105239"</f>
        <v>25400105239</v>
      </c>
    </row>
    <row r="358" s="1" customFormat="1" ht="18" customHeight="1" spans="1:3">
      <c r="A358" s="6" t="str">
        <f>"4001"</f>
        <v>4001</v>
      </c>
      <c r="B358" s="6" t="str">
        <f>"张艺萌"</f>
        <v>张艺萌</v>
      </c>
      <c r="C358" s="6" t="str">
        <f>"25400101213"</f>
        <v>25400101213</v>
      </c>
    </row>
    <row r="359" s="1" customFormat="1" ht="18" customHeight="1" spans="1:3">
      <c r="A359" s="6" t="str">
        <f>"4001"</f>
        <v>4001</v>
      </c>
      <c r="B359" s="6" t="str">
        <f>"张栩菲"</f>
        <v>张栩菲</v>
      </c>
      <c r="C359" s="6" t="str">
        <f>"25400103032"</f>
        <v>25400103032</v>
      </c>
    </row>
    <row r="360" s="1" customFormat="1" ht="18" customHeight="1" spans="1:3">
      <c r="A360" s="6" t="str">
        <f>"4001"</f>
        <v>4001</v>
      </c>
      <c r="B360" s="6" t="str">
        <f>"司博文"</f>
        <v>司博文</v>
      </c>
      <c r="C360" s="6" t="str">
        <f>"23400102123"</f>
        <v>23400102123</v>
      </c>
    </row>
    <row r="361" s="1" customFormat="1" ht="18" customHeight="1" spans="1:3">
      <c r="A361" s="6" t="str">
        <f>"4001"</f>
        <v>4001</v>
      </c>
      <c r="B361" s="6" t="str">
        <f>"陈晓宏"</f>
        <v>陈晓宏</v>
      </c>
      <c r="C361" s="6" t="str">
        <f>"24400101822"</f>
        <v>24400101822</v>
      </c>
    </row>
    <row r="362" s="1" customFormat="1" ht="18" customHeight="1" spans="1:3">
      <c r="A362" s="6" t="str">
        <f>"4001"</f>
        <v>4001</v>
      </c>
      <c r="B362" s="6" t="str">
        <f>"谢亚楠"</f>
        <v>谢亚楠</v>
      </c>
      <c r="C362" s="6" t="str">
        <f>"24400113722"</f>
        <v>24400113722</v>
      </c>
    </row>
    <row r="363" s="1" customFormat="1" ht="18" customHeight="1" spans="1:3">
      <c r="A363" s="6" t="str">
        <f>"4001"</f>
        <v>4001</v>
      </c>
      <c r="B363" s="6" t="str">
        <f>"李良征"</f>
        <v>李良征</v>
      </c>
      <c r="C363" s="6" t="str">
        <f>"21400103408"</f>
        <v>21400103408</v>
      </c>
    </row>
    <row r="364" s="1" customFormat="1" ht="18" customHeight="1" spans="1:3">
      <c r="A364" s="6" t="str">
        <f>"4001"</f>
        <v>4001</v>
      </c>
      <c r="B364" s="6" t="str">
        <f>"徐恕冰"</f>
        <v>徐恕冰</v>
      </c>
      <c r="C364" s="6" t="str">
        <f>"21400107208"</f>
        <v>21400107208</v>
      </c>
    </row>
    <row r="365" s="1" customFormat="1" ht="18" customHeight="1" spans="1:3">
      <c r="A365" s="6" t="str">
        <f>"4001"</f>
        <v>4001</v>
      </c>
      <c r="B365" s="6" t="str">
        <f>"李硕"</f>
        <v>李硕</v>
      </c>
      <c r="C365" s="6" t="str">
        <f>"21400109937"</f>
        <v>21400109937</v>
      </c>
    </row>
    <row r="366" s="1" customFormat="1" ht="18" customHeight="1" spans="1:3">
      <c r="A366" s="6" t="str">
        <f>"4002"</f>
        <v>4002</v>
      </c>
      <c r="B366" s="6" t="str">
        <f>"王鑫"</f>
        <v>王鑫</v>
      </c>
      <c r="C366" s="6" t="str">
        <f>"25400201723"</f>
        <v>25400201723</v>
      </c>
    </row>
    <row r="367" s="1" customFormat="1" ht="18" customHeight="1" spans="1:3">
      <c r="A367" s="6" t="str">
        <f>"4002"</f>
        <v>4002</v>
      </c>
      <c r="B367" s="6" t="str">
        <f>"赵金金"</f>
        <v>赵金金</v>
      </c>
      <c r="C367" s="6" t="str">
        <f>"24400211140"</f>
        <v>24400211140</v>
      </c>
    </row>
    <row r="368" s="1" customFormat="1" ht="18" customHeight="1" spans="1:3">
      <c r="A368" s="6" t="str">
        <f>"4002"</f>
        <v>4002</v>
      </c>
      <c r="B368" s="6" t="str">
        <f>"林枫"</f>
        <v>林枫</v>
      </c>
      <c r="C368" s="6" t="str">
        <f>"25400205306"</f>
        <v>25400205306</v>
      </c>
    </row>
    <row r="369" s="1" customFormat="1" ht="18" customHeight="1" spans="1:3">
      <c r="A369" s="6" t="str">
        <f>"4002"</f>
        <v>4002</v>
      </c>
      <c r="B369" s="6" t="str">
        <f>"杨钰"</f>
        <v>杨钰</v>
      </c>
      <c r="C369" s="6" t="str">
        <f>"21400204822"</f>
        <v>21400204822</v>
      </c>
    </row>
    <row r="370" s="1" customFormat="1" ht="18" customHeight="1" spans="1:3">
      <c r="A370" s="6" t="str">
        <f>"4002"</f>
        <v>4002</v>
      </c>
      <c r="B370" s="6" t="str">
        <f>"王宁"</f>
        <v>王宁</v>
      </c>
      <c r="C370" s="6" t="str">
        <f>"24400208239"</f>
        <v>24400208239</v>
      </c>
    </row>
    <row r="371" s="1" customFormat="1" ht="18" customHeight="1" spans="1:3">
      <c r="A371" s="6" t="str">
        <f>"4002"</f>
        <v>4002</v>
      </c>
      <c r="B371" s="6" t="str">
        <f>"范亚萍"</f>
        <v>范亚萍</v>
      </c>
      <c r="C371" s="6" t="str">
        <f>"24400212928"</f>
        <v>24400212928</v>
      </c>
    </row>
    <row r="372" s="1" customFormat="1" ht="18" customHeight="1" spans="1:3">
      <c r="A372" s="6" t="str">
        <f>"4002"</f>
        <v>4002</v>
      </c>
      <c r="B372" s="6" t="str">
        <f>"陈鑫巍"</f>
        <v>陈鑫巍</v>
      </c>
      <c r="C372" s="6" t="str">
        <f>"24400202239"</f>
        <v>24400202239</v>
      </c>
    </row>
    <row r="373" s="1" customFormat="1" ht="18" customHeight="1" spans="1:3">
      <c r="A373" s="6" t="str">
        <f>"4002"</f>
        <v>4002</v>
      </c>
      <c r="B373" s="6" t="str">
        <f>"李和"</f>
        <v>李和</v>
      </c>
      <c r="C373" s="6" t="str">
        <f>"25400203834"</f>
        <v>25400203834</v>
      </c>
    </row>
    <row r="374" s="1" customFormat="1" ht="18" customHeight="1" spans="1:3">
      <c r="A374" s="6" t="str">
        <f>"4002"</f>
        <v>4002</v>
      </c>
      <c r="B374" s="6" t="str">
        <f>"赵焕焕"</f>
        <v>赵焕焕</v>
      </c>
      <c r="C374" s="6" t="str">
        <f>"21400201928"</f>
        <v>21400201928</v>
      </c>
    </row>
    <row r="375" s="1" customFormat="1" ht="18" customHeight="1" spans="1:3">
      <c r="A375" s="6" t="str">
        <f>"4002"</f>
        <v>4002</v>
      </c>
      <c r="B375" s="6" t="str">
        <f>"苏家音"</f>
        <v>苏家音</v>
      </c>
      <c r="C375" s="6" t="str">
        <f>"24400213825"</f>
        <v>24400213825</v>
      </c>
    </row>
    <row r="376" s="1" customFormat="1" ht="18" customHeight="1" spans="1:3">
      <c r="A376" s="6" t="str">
        <f>"4002"</f>
        <v>4002</v>
      </c>
      <c r="B376" s="6" t="str">
        <f>"刘静"</f>
        <v>刘静</v>
      </c>
      <c r="C376" s="6" t="str">
        <f>"21400204505"</f>
        <v>21400204505</v>
      </c>
    </row>
    <row r="377" s="1" customFormat="1" ht="18" customHeight="1" spans="1:3">
      <c r="A377" s="6" t="str">
        <f>"4002"</f>
        <v>4002</v>
      </c>
      <c r="B377" s="6" t="str">
        <f>"王婷婷"</f>
        <v>王婷婷</v>
      </c>
      <c r="C377" s="6" t="str">
        <f>"25400203118"</f>
        <v>25400203118</v>
      </c>
    </row>
    <row r="378" s="1" customFormat="1" ht="18" customHeight="1" spans="1:3">
      <c r="A378" s="6" t="str">
        <f>"4003"</f>
        <v>4003</v>
      </c>
      <c r="B378" s="6" t="str">
        <f>"宋爽爽"</f>
        <v>宋爽爽</v>
      </c>
      <c r="C378" s="6" t="str">
        <f>"24400302805"</f>
        <v>24400302805</v>
      </c>
    </row>
    <row r="379" s="1" customFormat="1" ht="18" customHeight="1" spans="1:3">
      <c r="A379" s="6" t="str">
        <f>"4003"</f>
        <v>4003</v>
      </c>
      <c r="B379" s="6" t="str">
        <f>"赵慧睿"</f>
        <v>赵慧睿</v>
      </c>
      <c r="C379" s="6" t="str">
        <f>"25400304327"</f>
        <v>25400304327</v>
      </c>
    </row>
    <row r="380" s="1" customFormat="1" ht="18" customHeight="1" spans="1:3">
      <c r="A380" s="6" t="str">
        <f>"4003"</f>
        <v>4003</v>
      </c>
      <c r="B380" s="6" t="str">
        <f>"陈玉玲"</f>
        <v>陈玉玲</v>
      </c>
      <c r="C380" s="6" t="str">
        <f>"21400306205"</f>
        <v>21400306205</v>
      </c>
    </row>
    <row r="381" s="1" customFormat="1" ht="18" customHeight="1" spans="1:3">
      <c r="A381" s="6" t="str">
        <f>"4003"</f>
        <v>4003</v>
      </c>
      <c r="B381" s="6" t="str">
        <f>"裴丽莎"</f>
        <v>裴丽莎</v>
      </c>
      <c r="C381" s="6" t="str">
        <f>"24400301522"</f>
        <v>24400301522</v>
      </c>
    </row>
    <row r="382" s="1" customFormat="1" ht="18" customHeight="1" spans="1:3">
      <c r="A382" s="6" t="str">
        <f>"4003"</f>
        <v>4003</v>
      </c>
      <c r="B382" s="6" t="str">
        <f>"訾莹莹"</f>
        <v>訾莹莹</v>
      </c>
      <c r="C382" s="6" t="str">
        <f>"24400310335"</f>
        <v>24400310335</v>
      </c>
    </row>
    <row r="383" s="1" customFormat="1" ht="18" customHeight="1" spans="1:3">
      <c r="A383" s="6" t="str">
        <f>"4004"</f>
        <v>4004</v>
      </c>
      <c r="B383" s="6" t="str">
        <f>"张倩倩"</f>
        <v>张倩倩</v>
      </c>
      <c r="C383" s="6" t="str">
        <f>"21400409839"</f>
        <v>21400409839</v>
      </c>
    </row>
    <row r="384" s="1" customFormat="1" ht="18" customHeight="1" spans="1:3">
      <c r="A384" s="6" t="str">
        <f>"4004"</f>
        <v>4004</v>
      </c>
      <c r="B384" s="6" t="str">
        <f>"张金成"</f>
        <v>张金成</v>
      </c>
      <c r="C384" s="6" t="str">
        <f>"24400407814"</f>
        <v>24400407814</v>
      </c>
    </row>
    <row r="385" s="1" customFormat="1" ht="18" customHeight="1" spans="1:3">
      <c r="A385" s="6" t="str">
        <f>"4004"</f>
        <v>4004</v>
      </c>
      <c r="B385" s="6" t="str">
        <f>"吕颖"</f>
        <v>吕颖</v>
      </c>
      <c r="C385" s="6" t="str">
        <f>"22400401720"</f>
        <v>22400401720</v>
      </c>
    </row>
    <row r="386" s="1" customFormat="1" ht="18" customHeight="1" spans="1:3">
      <c r="A386" s="6" t="str">
        <f>"4005"</f>
        <v>4005</v>
      </c>
      <c r="B386" s="6" t="str">
        <f>"周磊"</f>
        <v>周磊</v>
      </c>
      <c r="C386" s="6" t="str">
        <f>"25400504112"</f>
        <v>25400504112</v>
      </c>
    </row>
    <row r="387" s="1" customFormat="1" ht="18" customHeight="1" spans="1:3">
      <c r="A387" s="6" t="str">
        <f>"5001"</f>
        <v>5001</v>
      </c>
      <c r="B387" s="6" t="str">
        <f>"刘继红"</f>
        <v>刘继红</v>
      </c>
      <c r="C387" s="6" t="str">
        <f>"26500100226"</f>
        <v>26500100226</v>
      </c>
    </row>
    <row r="388" s="1" customFormat="1" ht="18" customHeight="1" spans="1:3">
      <c r="A388" s="6" t="str">
        <f>"5001"</f>
        <v>5001</v>
      </c>
      <c r="B388" s="6" t="str">
        <f>"李鲜"</f>
        <v>李鲜</v>
      </c>
      <c r="C388" s="6" t="str">
        <f>"26500100520"</f>
        <v>26500100520</v>
      </c>
    </row>
    <row r="389" s="1" customFormat="1" ht="18" customHeight="1" spans="1:3">
      <c r="A389" s="6" t="str">
        <f>"5001"</f>
        <v>5001</v>
      </c>
      <c r="B389" s="6" t="str">
        <f>"潘婷"</f>
        <v>潘婷</v>
      </c>
      <c r="C389" s="6" t="str">
        <f>"26500102434"</f>
        <v>26500102434</v>
      </c>
    </row>
    <row r="390" s="1" customFormat="1" ht="18" customHeight="1" spans="1:3">
      <c r="A390" s="6" t="str">
        <f>"5001"</f>
        <v>5001</v>
      </c>
      <c r="B390" s="6" t="str">
        <f>"郭小雪"</f>
        <v>郭小雪</v>
      </c>
      <c r="C390" s="6" t="str">
        <f>"26500102022"</f>
        <v>26500102022</v>
      </c>
    </row>
    <row r="391" s="1" customFormat="1" ht="18" customHeight="1" spans="1:3">
      <c r="A391" s="6" t="str">
        <f>"5001"</f>
        <v>5001</v>
      </c>
      <c r="B391" s="6" t="str">
        <f>"黄盼迪"</f>
        <v>黄盼迪</v>
      </c>
      <c r="C391" s="6" t="str">
        <f>"26500101713"</f>
        <v>26500101713</v>
      </c>
    </row>
    <row r="392" s="1" customFormat="1" ht="18" customHeight="1" spans="1:3">
      <c r="A392" s="6" t="str">
        <f>"5001"</f>
        <v>5001</v>
      </c>
      <c r="B392" s="6" t="str">
        <f>"赵倩茹"</f>
        <v>赵倩茹</v>
      </c>
      <c r="C392" s="6" t="str">
        <f>"26500101339"</f>
        <v>26500101339</v>
      </c>
    </row>
    <row r="393" s="1" customFormat="1" ht="18" customHeight="1" spans="1:3">
      <c r="A393" s="6" t="str">
        <f>"5001"</f>
        <v>5001</v>
      </c>
      <c r="B393" s="6" t="str">
        <f>"胡良波"</f>
        <v>胡良波</v>
      </c>
      <c r="C393" s="6" t="str">
        <f>"26500100332"</f>
        <v>26500100332</v>
      </c>
    </row>
    <row r="394" s="1" customFormat="1" ht="18" customHeight="1" spans="1:3">
      <c r="A394" s="6" t="str">
        <f>"5001"</f>
        <v>5001</v>
      </c>
      <c r="B394" s="6" t="str">
        <f>"李佳璇"</f>
        <v>李佳璇</v>
      </c>
      <c r="C394" s="6" t="str">
        <f>"26500101128"</f>
        <v>26500101128</v>
      </c>
    </row>
    <row r="395" s="1" customFormat="1" ht="18" customHeight="1" spans="1:3">
      <c r="A395" s="6" t="str">
        <f>"5001"</f>
        <v>5001</v>
      </c>
      <c r="B395" s="6" t="str">
        <f>"李彦娣"</f>
        <v>李彦娣</v>
      </c>
      <c r="C395" s="6" t="str">
        <f>"26500102127"</f>
        <v>26500102127</v>
      </c>
    </row>
    <row r="396" s="1" customFormat="1" ht="18" customHeight="1" spans="1:3">
      <c r="A396" s="6" t="str">
        <f>"5001"</f>
        <v>5001</v>
      </c>
      <c r="B396" s="6" t="str">
        <f>"徐祥玉"</f>
        <v>徐祥玉</v>
      </c>
      <c r="C396" s="6" t="str">
        <f>"26500102428"</f>
        <v>26500102428</v>
      </c>
    </row>
    <row r="397" s="1" customFormat="1" ht="18" customHeight="1" spans="1:3">
      <c r="A397" s="6" t="str">
        <f>"5001"</f>
        <v>5001</v>
      </c>
      <c r="B397" s="6" t="str">
        <f>"水静珂"</f>
        <v>水静珂</v>
      </c>
      <c r="C397" s="6" t="str">
        <f>"26500102216"</f>
        <v>26500102216</v>
      </c>
    </row>
    <row r="398" s="1" customFormat="1" ht="18" customHeight="1" spans="1:3">
      <c r="A398" s="6" t="str">
        <f>"5001"</f>
        <v>5001</v>
      </c>
      <c r="B398" s="6" t="str">
        <f>"安可翠"</f>
        <v>安可翠</v>
      </c>
      <c r="C398" s="6" t="str">
        <f>"26500101025"</f>
        <v>26500101025</v>
      </c>
    </row>
  </sheetData>
  <sortState ref="A2:C397">
    <sortCondition ref="A2:A397"/>
  </sortState>
  <mergeCells count="1">
    <mergeCell ref="A1:C1"/>
  </mergeCells>
  <conditionalFormatting sqref="C5">
    <cfRule type="expression" dxfId="0" priority="71" stopIfTrue="1">
      <formula>AND(SUMPRODUCT(IFERROR(1*(($A$2:$A$63&amp;"x")=(C5&amp;"x")),0))&gt;1,NOT(ISBLANK(C5)))</formula>
    </cfRule>
  </conditionalFormatting>
  <conditionalFormatting sqref="C45">
    <cfRule type="expression" dxfId="0" priority="84" stopIfTrue="1">
      <formula>AND(SUMPRODUCT(IFERROR(1*(($C$2:$C$1205&amp;"x")=(C45&amp;"x")),0))&gt;1,NOT(ISBLANK(C45)))</formula>
    </cfRule>
  </conditionalFormatting>
  <conditionalFormatting sqref="C47">
    <cfRule type="expression" dxfId="0" priority="69" stopIfTrue="1">
      <formula>AND(SUMPRODUCT(IFERROR(1*(($C$2:$C$58&amp;"x")=(C47&amp;"x")),0))&gt;1,NOT(ISBLANK(C47)))</formula>
    </cfRule>
  </conditionalFormatting>
  <conditionalFormatting sqref="C68">
    <cfRule type="duplicateValues" dxfId="0" priority="4"/>
  </conditionalFormatting>
  <conditionalFormatting sqref="C81">
    <cfRule type="duplicateValues" dxfId="0" priority="65"/>
  </conditionalFormatting>
  <conditionalFormatting sqref="C90">
    <cfRule type="duplicateValues" dxfId="0" priority="8"/>
  </conditionalFormatting>
  <conditionalFormatting sqref="C129">
    <cfRule type="duplicateValues" dxfId="0" priority="58"/>
  </conditionalFormatting>
  <conditionalFormatting sqref="C130">
    <cfRule type="duplicateValues" dxfId="0" priority="57"/>
  </conditionalFormatting>
  <conditionalFormatting sqref="C131">
    <cfRule type="duplicateValues" dxfId="0" priority="56"/>
  </conditionalFormatting>
  <conditionalFormatting sqref="C132">
    <cfRule type="duplicateValues" dxfId="0" priority="55"/>
  </conditionalFormatting>
  <conditionalFormatting sqref="C133">
    <cfRule type="duplicateValues" dxfId="0" priority="11"/>
  </conditionalFormatting>
  <conditionalFormatting sqref="C134">
    <cfRule type="duplicateValues" dxfId="0" priority="6"/>
  </conditionalFormatting>
  <conditionalFormatting sqref="C147">
    <cfRule type="expression" dxfId="0" priority="2" stopIfTrue="1">
      <formula>AND(SUMPRODUCT(IFERROR(1*(($C$2:$C$1210&amp;"x")=(C147&amp;"x")),0))&gt;1,NOT(ISBLANK(C147)))</formula>
    </cfRule>
  </conditionalFormatting>
  <conditionalFormatting sqref="C151">
    <cfRule type="expression" dxfId="0" priority="47" stopIfTrue="1">
      <formula>AND(SUMPRODUCT(IFERROR(1*(($A$2:$A$62&amp;"x")=(C151&amp;"x")),0))&gt;1,NOT(ISBLANK(C151)))</formula>
    </cfRule>
  </conditionalFormatting>
  <conditionalFormatting sqref="C152">
    <cfRule type="expression" dxfId="0" priority="46" stopIfTrue="1">
      <formula>AND(SUMPRODUCT(IFERROR(1*(($C$2:$C$62&amp;"x")=(C152&amp;"x")),0))&gt;1,NOT(ISBLANK(C152)))</formula>
    </cfRule>
  </conditionalFormatting>
  <conditionalFormatting sqref="C157">
    <cfRule type="expression" dxfId="0" priority="43" stopIfTrue="1">
      <formula>AND(SUMPRODUCT(IFERROR(1*(($C$2:$C$62&amp;"x")=(C157&amp;"x")),0))&gt;1,NOT(ISBLANK(C157)))</formula>
    </cfRule>
  </conditionalFormatting>
  <conditionalFormatting sqref="C158">
    <cfRule type="expression" dxfId="0" priority="77" stopIfTrue="1">
      <formula>AND(SUMPRODUCT(IFERROR(1*(($C$2:$C$1217&amp;"x")=(C158&amp;"x")),0))&gt;1,NOT(ISBLANK(C158)))</formula>
    </cfRule>
  </conditionalFormatting>
  <conditionalFormatting sqref="C184">
    <cfRule type="expression" dxfId="0" priority="82" stopIfTrue="1">
      <formula>AND(SUMPRODUCT(IFERROR(1*(($C$2:$C$1216&amp;"x")=(C184&amp;"x")),0))&gt;1,NOT(ISBLANK(C184)))</formula>
    </cfRule>
  </conditionalFormatting>
  <conditionalFormatting sqref="C290">
    <cfRule type="expression" dxfId="0" priority="31" stopIfTrue="1">
      <formula>AND(SUMPRODUCT(IFERROR(1*(($A$2:$A$62&amp;"x")=(C290&amp;"x")),0))&gt;1,NOT(ISBLANK(C290)))</formula>
    </cfRule>
  </conditionalFormatting>
  <conditionalFormatting sqref="C304">
    <cfRule type="expression" dxfId="0" priority="28" stopIfTrue="1">
      <formula>AND(SUMPRODUCT(IFERROR(1*(($C$2:$C$62&amp;"x")=(C304&amp;"x")),0))&gt;1,NOT(ISBLANK(C304)))</formula>
    </cfRule>
  </conditionalFormatting>
  <conditionalFormatting sqref="C305">
    <cfRule type="expression" dxfId="0" priority="75" stopIfTrue="1">
      <formula>AND(SUMPRODUCT(IFERROR(1*(($C$2:$C$1207&amp;"x")=(C305&amp;"x")),0))&gt;1,NOT(ISBLANK(C305)))</formula>
    </cfRule>
  </conditionalFormatting>
  <conditionalFormatting sqref="C321">
    <cfRule type="expression" dxfId="0" priority="78" stopIfTrue="1">
      <formula>AND(SUMPRODUCT(IFERROR(1*(($C$2:$C$1206&amp;"x")=(C321&amp;"x")),0))&gt;1,NOT(ISBLANK(C321)))</formula>
    </cfRule>
  </conditionalFormatting>
  <conditionalFormatting sqref="C335">
    <cfRule type="expression" dxfId="0" priority="21">
      <formula>AND(COUNTIF(#REF!,C335)+COUNTIF($C$9:$C$62,C335)&gt;1,NOT(ISBLANK(C335)))</formula>
    </cfRule>
  </conditionalFormatting>
  <conditionalFormatting sqref="C354">
    <cfRule type="expression" dxfId="0" priority="19">
      <formula>AND(COUNTIF(#REF!,C354)+COUNTIF($A$6:$A$62,C354)&gt;1,NOT(ISBLANK(C354)))</formula>
    </cfRule>
  </conditionalFormatting>
  <conditionalFormatting sqref="C398">
    <cfRule type="expression" dxfId="0" priority="17">
      <formula>AND(COUNTIF(#REF!,C398)+COUNTIF($C$9:$C$62,C398)&gt;1,NOT(ISBLANK(C398)))</formula>
    </cfRule>
  </conditionalFormatting>
  <conditionalFormatting sqref="C48:C49">
    <cfRule type="expression" dxfId="0" priority="85" stopIfTrue="1">
      <formula>AND(SUMPRODUCT(IFERROR(1*(($C$2:$C$1203&amp;"x")=(C48&amp;"x")),0))&gt;1,NOT(ISBLANK(C48)))</formula>
    </cfRule>
  </conditionalFormatting>
  <conditionalFormatting sqref="C82:C84">
    <cfRule type="duplicateValues" dxfId="0" priority="64"/>
  </conditionalFormatting>
  <conditionalFormatting sqref="C85:C87">
    <cfRule type="duplicateValues" dxfId="0" priority="62"/>
  </conditionalFormatting>
  <conditionalFormatting sqref="C88:C89">
    <cfRule type="duplicateValues" dxfId="0" priority="63"/>
  </conditionalFormatting>
  <conditionalFormatting sqref="C123:C129">
    <cfRule type="duplicateValues" dxfId="0" priority="59"/>
  </conditionalFormatting>
  <conditionalFormatting sqref="C144:C145">
    <cfRule type="expression" dxfId="0" priority="49" stopIfTrue="1">
      <formula>AND(SUMPRODUCT(IFERROR(1*(($C$2:$C$63&amp;"x")=(C144&amp;"x")),0))&gt;1,NOT(ISBLANK(C144)))</formula>
    </cfRule>
  </conditionalFormatting>
  <conditionalFormatting sqref="C180:C183">
    <cfRule type="expression" dxfId="0" priority="40" stopIfTrue="1">
      <formula>AND(SUMPRODUCT(IFERROR(1*(($C$2:$C$62&amp;"x")=(C180&amp;"x")),0))&gt;1,NOT(ISBLANK(C180)))</formula>
    </cfRule>
  </conditionalFormatting>
  <conditionalFormatting sqref="C186:C187">
    <cfRule type="expression" dxfId="0" priority="37" stopIfTrue="1">
      <formula>AND(SUMPRODUCT(IFERROR(1*(($C$2:$C$62&amp;"x")=(C186&amp;"x")),0))&gt;1,NOT(ISBLANK(C186)))</formula>
    </cfRule>
  </conditionalFormatting>
  <conditionalFormatting sqref="C237:C239">
    <cfRule type="expression" dxfId="0" priority="34" stopIfTrue="1">
      <formula>AND(SUMPRODUCT(IFERROR(1*(($A$2:$A$62&amp;"x")=(C237&amp;"x")),0))&gt;1,NOT(ISBLANK(C237)))</formula>
    </cfRule>
  </conditionalFormatting>
  <conditionalFormatting sqref="C302:C303">
    <cfRule type="expression" dxfId="0" priority="29" stopIfTrue="1">
      <formula>AND(SUMPRODUCT(IFERROR(1*(($A$2:$A$62&amp;"x")=(C302&amp;"x")),0))&gt;1,NOT(ISBLANK(C302)))</formula>
    </cfRule>
  </conditionalFormatting>
  <conditionalFormatting sqref="C319:C320">
    <cfRule type="expression" dxfId="0" priority="24" stopIfTrue="1">
      <formula>AND(SUMPRODUCT(IFERROR(1*(($A$2:$A$62&amp;"x")=(C319&amp;"x")),0))&gt;1,NOT(ISBLANK(C319)))</formula>
    </cfRule>
  </conditionalFormatting>
  <conditionalFormatting sqref="C135:C143 C2:C4 C6:C42 C153:C156 C148:C150 C159:C179 C185 C188:C236">
    <cfRule type="expression" dxfId="0" priority="81" stopIfTrue="1">
      <formula>AND(SUMPRODUCT(IFERROR(1*(($C$2:$C$397&amp;"x")=(C2&amp;"x")),0))&gt;1,NOT(ISBLANK(C2)))</formula>
    </cfRule>
  </conditionalFormatting>
  <conditionalFormatting sqref="C43:C44 C46">
    <cfRule type="expression" dxfId="0" priority="70" stopIfTrue="1">
      <formula>AND(SUMPRODUCT(IFERROR(1*(($A$2:$A$58&amp;"x")=(C43&amp;"x")),0))&gt;1,NOT(ISBLANK(C43)))</formula>
    </cfRule>
  </conditionalFormatting>
  <conditionalFormatting sqref="C50:C67 C91:C122 C69:C80">
    <cfRule type="duplicateValues" dxfId="0" priority="72"/>
  </conditionalFormatting>
  <conditionalFormatting sqref="C240 C146">
    <cfRule type="expression" dxfId="0" priority="83" stopIfTrue="1">
      <formula>AND(SUMPRODUCT(IFERROR(1*(($C$2:$C$1211&amp;"x")=(C146&amp;"x")),0))&gt;1,NOT(ISBLANK(C146)))</formula>
    </cfRule>
  </conditionalFormatting>
  <conditionalFormatting sqref="C241:C289 C291:C301 C306:C318">
    <cfRule type="expression" dxfId="0" priority="80" stopIfTrue="1">
      <formula>AND(SUMPRODUCT(IFERROR(1*(($C$2:$C$397&amp;"x")=(C241&amp;"x")),0))&gt;1,NOT(ISBLANK(C241)))</formula>
    </cfRule>
  </conditionalFormatting>
  <conditionalFormatting sqref="C322:C334 C336:C353 C355:C397">
    <cfRule type="expression" dxfId="0" priority="79">
      <formula>AND(COUNTIF($C$2,C322)+COUNTIF($C$5:$C$397,C322)&gt;1,NOT(ISBLANK(C322)))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nyjy</dc:creator>
  <cp:lastModifiedBy>刘冬</cp:lastModifiedBy>
  <dcterms:created xsi:type="dcterms:W3CDTF">2022-08-23T11:45:00Z</dcterms:created>
  <cp:lastPrinted>2022-09-26T03:17:00Z</cp:lastPrinted>
  <dcterms:modified xsi:type="dcterms:W3CDTF">2022-10-18T01:57:40Z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AEF0637A27464D319BED9A2E11325229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